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.Hayashi\Dropbox\___Temporary\"/>
    </mc:Choice>
  </mc:AlternateContent>
  <xr:revisionPtr revIDLastSave="0" documentId="13_ncr:1_{D7275345-E016-428A-B37A-718D172A2AD8}" xr6:coauthVersionLast="47" xr6:coauthVersionMax="47" xr10:uidLastSave="{00000000-0000-0000-0000-000000000000}"/>
  <bookViews>
    <workbookView xWindow="19530" yWindow="5310" windowWidth="17265" windowHeight="23160" xr2:uid="{00000000-000D-0000-FFFF-FFFF00000000}"/>
  </bookViews>
  <sheets>
    <sheet name="Salary Computation" sheetId="11" r:id="rId1"/>
    <sheet name="Tax" sheetId="7" r:id="rId2"/>
    <sheet name="SSS" sheetId="8" r:id="rId3"/>
    <sheet name="Phil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1" l="1"/>
  <c r="C10" i="11"/>
  <c r="E62" i="8"/>
  <c r="C62" i="8"/>
  <c r="F62" i="8" s="1"/>
  <c r="E61" i="8"/>
  <c r="C61" i="8"/>
  <c r="F61" i="8" s="1"/>
  <c r="E60" i="8"/>
  <c r="C60" i="8"/>
  <c r="F60" i="8" s="1"/>
  <c r="E59" i="8"/>
  <c r="C59" i="8"/>
  <c r="F59" i="8" s="1"/>
  <c r="E58" i="8"/>
  <c r="C58" i="8"/>
  <c r="F58" i="8" s="1"/>
  <c r="E57" i="8"/>
  <c r="C57" i="8"/>
  <c r="F57" i="8" s="1"/>
  <c r="E56" i="8"/>
  <c r="C56" i="8"/>
  <c r="F56" i="8" s="1"/>
  <c r="E55" i="8"/>
  <c r="C55" i="8"/>
  <c r="F55" i="8" s="1"/>
  <c r="F54" i="8"/>
  <c r="E54" i="8"/>
  <c r="C54" i="8"/>
  <c r="E53" i="8"/>
  <c r="C53" i="8"/>
  <c r="F53" i="8" s="1"/>
  <c r="E52" i="8"/>
  <c r="C52" i="8"/>
  <c r="F52" i="8" s="1"/>
  <c r="F51" i="8"/>
  <c r="E51" i="8"/>
  <c r="C51" i="8"/>
  <c r="E50" i="8"/>
  <c r="C50" i="8"/>
  <c r="F50" i="8" s="1"/>
  <c r="E49" i="8"/>
  <c r="C49" i="8"/>
  <c r="F49" i="8" s="1"/>
  <c r="E48" i="8"/>
  <c r="C48" i="8"/>
  <c r="F48" i="8" s="1"/>
  <c r="E47" i="8"/>
  <c r="F47" i="8" s="1"/>
  <c r="C47" i="8"/>
  <c r="F46" i="8"/>
  <c r="E46" i="8"/>
  <c r="C46" i="8"/>
  <c r="E45" i="8"/>
  <c r="C45" i="8"/>
  <c r="F45" i="8" s="1"/>
  <c r="F44" i="8"/>
  <c r="E44" i="8"/>
  <c r="C44" i="8"/>
  <c r="F43" i="8"/>
  <c r="E43" i="8"/>
  <c r="C43" i="8"/>
  <c r="E42" i="8"/>
  <c r="C42" i="8"/>
  <c r="F42" i="8" s="1"/>
  <c r="E41" i="8"/>
  <c r="C41" i="8"/>
  <c r="F41" i="8" s="1"/>
  <c r="E40" i="8"/>
  <c r="C40" i="8"/>
  <c r="F40" i="8" s="1"/>
  <c r="E39" i="8"/>
  <c r="F39" i="8" s="1"/>
  <c r="C39" i="8"/>
  <c r="F38" i="8"/>
  <c r="E38" i="8"/>
  <c r="C38" i="8"/>
  <c r="E37" i="8"/>
  <c r="C37" i="8"/>
  <c r="F37" i="8" s="1"/>
  <c r="F36" i="8"/>
  <c r="E36" i="8"/>
  <c r="C36" i="8"/>
  <c r="E35" i="8"/>
  <c r="F35" i="8" s="1"/>
  <c r="C35" i="8"/>
  <c r="E34" i="8"/>
  <c r="C34" i="8"/>
  <c r="F34" i="8" s="1"/>
  <c r="E33" i="8"/>
  <c r="C33" i="8"/>
  <c r="F33" i="8" s="1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L19" i="11" l="1"/>
  <c r="L8" i="11"/>
  <c r="M10" i="11"/>
  <c r="M11" i="11" s="1"/>
  <c r="L10" i="11"/>
  <c r="P10" i="11"/>
  <c r="P9" i="11"/>
  <c r="E11" i="11"/>
  <c r="C11" i="11"/>
  <c r="G30" i="11" l="1"/>
  <c r="E30" i="11"/>
  <c r="G31" i="11"/>
  <c r="C30" i="11"/>
  <c r="G20" i="11" l="1"/>
  <c r="G18" i="11"/>
  <c r="G16" i="11"/>
  <c r="G17" i="11" s="1"/>
  <c r="G19" i="11" l="1"/>
  <c r="G21" i="11" s="1"/>
  <c r="E12" i="11"/>
  <c r="C12" i="11"/>
  <c r="C31" i="11" l="1"/>
  <c r="C35" i="11"/>
  <c r="E31" i="11"/>
  <c r="E35" i="11"/>
  <c r="G22" i="11"/>
  <c r="G32" i="11" s="1"/>
  <c r="G25" i="11"/>
  <c r="G26" i="11" s="1"/>
  <c r="G33" i="11" s="1"/>
  <c r="G36" i="11" s="1"/>
  <c r="E13" i="11"/>
  <c r="E15" i="11" s="1"/>
  <c r="E16" i="11" l="1"/>
  <c r="E20" i="11"/>
  <c r="E18" i="11"/>
  <c r="C8" i="11"/>
  <c r="C13" i="11" l="1"/>
  <c r="C15" i="11" s="1"/>
  <c r="E17" i="11" l="1"/>
  <c r="C20" i="11"/>
  <c r="C18" i="11"/>
  <c r="C16" i="11"/>
  <c r="C17" i="11" s="1"/>
  <c r="E19" i="11" l="1"/>
  <c r="E21" i="11" s="1"/>
  <c r="E22" i="11" s="1"/>
  <c r="E32" i="11" s="1"/>
  <c r="C19" i="11"/>
  <c r="C21" i="11" s="1"/>
  <c r="C25" i="11" s="1"/>
  <c r="C26" i="11" s="1"/>
  <c r="C33" i="11" s="1"/>
  <c r="C36" i="11" s="1"/>
  <c r="E25" i="11" l="1"/>
  <c r="E26" i="11" s="1"/>
  <c r="E33" i="11" s="1"/>
  <c r="E36" i="11" s="1"/>
  <c r="C22" i="11"/>
  <c r="C32" i="11" s="1"/>
</calcChain>
</file>

<file path=xl/sharedStrings.xml><?xml version="1.0" encoding="utf-8"?>
<sst xmlns="http://schemas.openxmlformats.org/spreadsheetml/2006/main" count="71" uniqueCount="61">
  <si>
    <t>Base</t>
    <phoneticPr fontId="2"/>
  </si>
  <si>
    <t>Rate</t>
    <phoneticPr fontId="2"/>
  </si>
  <si>
    <t>more than</t>
    <phoneticPr fontId="2"/>
  </si>
  <si>
    <t>not over</t>
    <phoneticPr fontId="2"/>
  </si>
  <si>
    <t>Excess of</t>
    <phoneticPr fontId="2"/>
  </si>
  <si>
    <t>MECC</t>
    <phoneticPr fontId="2"/>
  </si>
  <si>
    <t>EMED</t>
    <phoneticPr fontId="2"/>
  </si>
  <si>
    <t>Type</t>
    <phoneticPr fontId="2"/>
  </si>
  <si>
    <t>Total</t>
    <phoneticPr fontId="2"/>
  </si>
  <si>
    <t>more than</t>
    <phoneticPr fontId="2"/>
  </si>
  <si>
    <t>not over</t>
    <phoneticPr fontId="2"/>
  </si>
  <si>
    <t>Monthly Salary</t>
    <phoneticPr fontId="2"/>
  </si>
  <si>
    <t>SSS</t>
    <phoneticPr fontId="2"/>
  </si>
  <si>
    <t>PhilHelth</t>
    <phoneticPr fontId="2"/>
  </si>
  <si>
    <t>HMDF</t>
    <phoneticPr fontId="2"/>
  </si>
  <si>
    <t>Taxable Salary</t>
    <phoneticPr fontId="2"/>
  </si>
  <si>
    <t>Excess of</t>
    <phoneticPr fontId="2"/>
  </si>
  <si>
    <t>x Rate</t>
    <phoneticPr fontId="2"/>
  </si>
  <si>
    <t>+Base</t>
    <phoneticPr fontId="2"/>
  </si>
  <si>
    <t>Annual Salary</t>
    <phoneticPr fontId="2"/>
  </si>
  <si>
    <t>Annual Tax</t>
    <phoneticPr fontId="2"/>
  </si>
  <si>
    <t>Annual</t>
    <phoneticPr fontId="2"/>
  </si>
  <si>
    <t>per Month TAX</t>
    <phoneticPr fontId="2"/>
  </si>
  <si>
    <t>Per Month Net Pay</t>
    <phoneticPr fontId="2"/>
  </si>
  <si>
    <t>Annual Net Pay</t>
    <phoneticPr fontId="2"/>
  </si>
  <si>
    <t>Months worked</t>
    <phoneticPr fontId="2"/>
  </si>
  <si>
    <t>👈</t>
    <phoneticPr fontId="2"/>
  </si>
  <si>
    <t>Pattern-1</t>
    <phoneticPr fontId="2"/>
  </si>
  <si>
    <t>Pattern-2</t>
    <phoneticPr fontId="2"/>
  </si>
  <si>
    <t>Pattern-3</t>
    <phoneticPr fontId="2"/>
  </si>
  <si>
    <t>月給</t>
    <rPh sb="0" eb="2">
      <t>ゲッキュウ</t>
    </rPh>
    <phoneticPr fontId="2"/>
  </si>
  <si>
    <t>手取り</t>
    <rPh sb="0" eb="2">
      <t>テド</t>
    </rPh>
    <phoneticPr fontId="2"/>
  </si>
  <si>
    <t>社保個人負担</t>
    <rPh sb="0" eb="2">
      <t>シャホ</t>
    </rPh>
    <rPh sb="2" eb="4">
      <t>コジン</t>
    </rPh>
    <rPh sb="4" eb="6">
      <t>フタン</t>
    </rPh>
    <phoneticPr fontId="2"/>
  </si>
  <si>
    <t>所得税</t>
    <rPh sb="0" eb="3">
      <t>ショトクゼイ</t>
    </rPh>
    <phoneticPr fontId="2"/>
  </si>
  <si>
    <t>社保会社負担</t>
    <rPh sb="0" eb="2">
      <t>シャホ</t>
    </rPh>
    <rPh sb="2" eb="4">
      <t>カイシャ</t>
    </rPh>
    <rPh sb="4" eb="6">
      <t>フタン</t>
    </rPh>
    <phoneticPr fontId="2"/>
  </si>
  <si>
    <t>月給を入力</t>
    <rPh sb="0" eb="2">
      <t>ゲッキュウ</t>
    </rPh>
    <rPh sb="3" eb="5">
      <t>ニュウリョク</t>
    </rPh>
    <phoneticPr fontId="2"/>
  </si>
  <si>
    <t>勤務する月数を入力</t>
    <rPh sb="0" eb="2">
      <t>キンム</t>
    </rPh>
    <rPh sb="4" eb="6">
      <t>ツキスウ</t>
    </rPh>
    <rPh sb="7" eb="9">
      <t>ニュウリョク</t>
    </rPh>
    <phoneticPr fontId="2"/>
  </si>
  <si>
    <t>年間収入</t>
    <rPh sb="0" eb="4">
      <t>ネンカンシュウニュウ</t>
    </rPh>
    <phoneticPr fontId="2"/>
  </si>
  <si>
    <t>月給と月数から</t>
    <rPh sb="0" eb="2">
      <t>ゲッキュウ</t>
    </rPh>
    <rPh sb="3" eb="5">
      <t>ツキスウ</t>
    </rPh>
    <phoneticPr fontId="2"/>
  </si>
  <si>
    <t>求めるパターン</t>
    <rPh sb="0" eb="1">
      <t>モト</t>
    </rPh>
    <phoneticPr fontId="2"/>
  </si>
  <si>
    <t>年収と月数から</t>
    <rPh sb="0" eb="2">
      <t>ネンシュウ</t>
    </rPh>
    <rPh sb="3" eb="5">
      <t>ツキスウ</t>
    </rPh>
    <phoneticPr fontId="2"/>
  </si>
  <si>
    <t>社保あり</t>
    <rPh sb="0" eb="2">
      <t>シャホ</t>
    </rPh>
    <phoneticPr fontId="2"/>
  </si>
  <si>
    <t>社保なし</t>
    <rPh sb="0" eb="2">
      <t>シャホ</t>
    </rPh>
    <phoneticPr fontId="2"/>
  </si>
  <si>
    <t>年間社保天引き合計</t>
    <rPh sb="0" eb="2">
      <t>ネンカン</t>
    </rPh>
    <rPh sb="2" eb="4">
      <t>シャホ</t>
    </rPh>
    <rPh sb="4" eb="6">
      <t>テンビ</t>
    </rPh>
    <rPh sb="7" eb="9">
      <t>ゴウケイ</t>
    </rPh>
    <phoneticPr fontId="2"/>
  </si>
  <si>
    <t>毎月のSSS天引き</t>
    <rPh sb="0" eb="2">
      <t>マイツキ</t>
    </rPh>
    <rPh sb="6" eb="8">
      <t>テンビ</t>
    </rPh>
    <phoneticPr fontId="2"/>
  </si>
  <si>
    <t>毎月のPhilHealth天引き</t>
    <rPh sb="0" eb="2">
      <t>マイツキ</t>
    </rPh>
    <rPh sb="13" eb="15">
      <t>テンビ</t>
    </rPh>
    <phoneticPr fontId="2"/>
  </si>
  <si>
    <t>毎月のPagIbig天引き</t>
    <rPh sb="0" eb="2">
      <t>マイツキ</t>
    </rPh>
    <rPh sb="10" eb="12">
      <t>テンビ</t>
    </rPh>
    <phoneticPr fontId="2"/>
  </si>
  <si>
    <t>課税収入</t>
    <rPh sb="0" eb="2">
      <t>カゼイ</t>
    </rPh>
    <rPh sb="2" eb="4">
      <t>シュウニュウ</t>
    </rPh>
    <phoneticPr fontId="2"/>
  </si>
  <si>
    <t>税率</t>
    <rPh sb="0" eb="2">
      <t>ゼイリツ</t>
    </rPh>
    <phoneticPr fontId="2"/>
  </si>
  <si>
    <t>年間税額</t>
    <rPh sb="0" eb="2">
      <t>ネンカン</t>
    </rPh>
    <rPh sb="2" eb="4">
      <t>ゼイガク</t>
    </rPh>
    <phoneticPr fontId="2"/>
  </si>
  <si>
    <t>毎月の税額</t>
    <rPh sb="0" eb="2">
      <t>マイツキ</t>
    </rPh>
    <rPh sb="3" eb="5">
      <t>ゼイガク</t>
    </rPh>
    <phoneticPr fontId="2"/>
  </si>
  <si>
    <t>年間手取りの年間合計</t>
    <rPh sb="0" eb="2">
      <t>ネンカン</t>
    </rPh>
    <rPh sb="2" eb="4">
      <t>テド</t>
    </rPh>
    <rPh sb="6" eb="8">
      <t>ネンカン</t>
    </rPh>
    <rPh sb="8" eb="10">
      <t>ゴウケイ</t>
    </rPh>
    <phoneticPr fontId="2"/>
  </si>
  <si>
    <t>毎月の手取り</t>
    <rPh sb="0" eb="2">
      <t>マイツキ</t>
    </rPh>
    <rPh sb="3" eb="5">
      <t>テド</t>
    </rPh>
    <phoneticPr fontId="2"/>
  </si>
  <si>
    <t>ER(RSS)</t>
    <phoneticPr fontId="2"/>
  </si>
  <si>
    <t>ER(EC)</t>
    <phoneticPr fontId="2"/>
  </si>
  <si>
    <t>EE(RSS)</t>
    <phoneticPr fontId="2"/>
  </si>
  <si>
    <t>Mandatory(ER)</t>
    <phoneticPr fontId="2"/>
  </si>
  <si>
    <t>Mandatory(EE)</t>
    <phoneticPr fontId="2"/>
  </si>
  <si>
    <t>オレンジのセルのみ入力可</t>
    <rPh sb="9" eb="11">
      <t>ニュウリョク</t>
    </rPh>
    <rPh sb="11" eb="12">
      <t>カ</t>
    </rPh>
    <phoneticPr fontId="2"/>
  </si>
  <si>
    <t>税金＋社保の負担率</t>
    <rPh sb="0" eb="2">
      <t>ゼイキン</t>
    </rPh>
    <rPh sb="3" eb="5">
      <t>シャホ</t>
    </rPh>
    <rPh sb="6" eb="9">
      <t>フタンリツ</t>
    </rPh>
    <phoneticPr fontId="2"/>
  </si>
  <si>
    <t>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</si>
</sst>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%"/>
  </numFmts>
  <fonts count="10" x14ac:knownFonts="1">
    <font>
      <sz val="9"/>
      <name val="Verdana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name val="Segoe UI Symbol"/>
      <family val="2"/>
    </font>
    <font>
      <sz val="12"/>
      <name val="ＭＳ Ｐゴシック"/>
      <family val="2"/>
      <charset val="128"/>
    </font>
    <font>
      <b/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40" fontId="0" fillId="0" borderId="0" xfId="2" applyFont="1"/>
    <xf numFmtId="40" fontId="4" fillId="3" borderId="0" xfId="2" applyFont="1" applyFill="1" applyAlignment="1">
      <alignment horizontal="center"/>
    </xf>
    <xf numFmtId="40" fontId="4" fillId="0" borderId="0" xfId="2" applyFont="1" applyAlignment="1">
      <alignment horizontal="center"/>
    </xf>
    <xf numFmtId="38" fontId="4" fillId="0" borderId="0" xfId="1" applyFont="1"/>
    <xf numFmtId="38" fontId="4" fillId="3" borderId="0" xfId="1" applyFont="1" applyFill="1" applyAlignment="1">
      <alignment horizontal="center"/>
    </xf>
    <xf numFmtId="40" fontId="3" fillId="0" borderId="0" xfId="2" applyFont="1"/>
    <xf numFmtId="40" fontId="4" fillId="0" borderId="0" xfId="2" applyFont="1"/>
    <xf numFmtId="0" fontId="5" fillId="0" borderId="0" xfId="0" applyFont="1"/>
    <xf numFmtId="0" fontId="5" fillId="0" borderId="1" xfId="0" quotePrefix="1" applyFont="1" applyBorder="1"/>
    <xf numFmtId="0" fontId="5" fillId="0" borderId="1" xfId="0" applyFont="1" applyBorder="1"/>
    <xf numFmtId="0" fontId="6" fillId="0" borderId="0" xfId="0" applyFont="1"/>
    <xf numFmtId="40" fontId="5" fillId="0" borderId="0" xfId="1" applyNumberFormat="1" applyFont="1"/>
    <xf numFmtId="40" fontId="6" fillId="0" borderId="0" xfId="1" applyNumberFormat="1" applyFont="1"/>
    <xf numFmtId="40" fontId="5" fillId="0" borderId="2" xfId="1" applyNumberFormat="1" applyFont="1" applyBorder="1"/>
    <xf numFmtId="40" fontId="3" fillId="0" borderId="0" xfId="3" applyFont="1"/>
    <xf numFmtId="40" fontId="4" fillId="3" borderId="0" xfId="3" applyFont="1" applyFill="1" applyAlignment="1">
      <alignment horizontal="center"/>
    </xf>
    <xf numFmtId="40" fontId="4" fillId="2" borderId="0" xfId="3" applyFont="1" applyFill="1" applyAlignment="1">
      <alignment horizontal="center"/>
    </xf>
    <xf numFmtId="40" fontId="3" fillId="2" borderId="0" xfId="3" applyFont="1" applyFill="1"/>
    <xf numFmtId="40" fontId="4" fillId="4" borderId="0" xfId="3" applyFont="1" applyFill="1"/>
    <xf numFmtId="0" fontId="5" fillId="0" borderId="0" xfId="0" applyFont="1" applyAlignment="1">
      <alignment horizontal="right"/>
    </xf>
    <xf numFmtId="0" fontId="5" fillId="0" borderId="0" xfId="0" quotePrefix="1" applyFont="1" applyBorder="1"/>
    <xf numFmtId="40" fontId="5" fillId="5" borderId="0" xfId="1" applyNumberFormat="1" applyFont="1" applyFill="1"/>
    <xf numFmtId="40" fontId="5" fillId="5" borderId="1" xfId="1" applyNumberFormat="1" applyFont="1" applyFill="1" applyBorder="1"/>
    <xf numFmtId="40" fontId="6" fillId="5" borderId="0" xfId="1" applyNumberFormat="1" applyFont="1" applyFill="1"/>
    <xf numFmtId="40" fontId="5" fillId="5" borderId="0" xfId="1" applyNumberFormat="1" applyFont="1" applyFill="1" applyBorder="1"/>
    <xf numFmtId="40" fontId="5" fillId="6" borderId="0" xfId="1" applyNumberFormat="1" applyFont="1" applyFill="1"/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40" fontId="8" fillId="0" borderId="0" xfId="1" applyNumberFormat="1" applyFont="1"/>
    <xf numFmtId="0" fontId="9" fillId="0" borderId="0" xfId="0" applyFont="1" applyAlignment="1">
      <alignment horizontal="right"/>
    </xf>
    <xf numFmtId="176" fontId="5" fillId="0" borderId="0" xfId="4" applyNumberFormat="1" applyFont="1" applyAlignment="1"/>
    <xf numFmtId="38" fontId="5" fillId="0" borderId="0" xfId="1" applyFont="1"/>
    <xf numFmtId="38" fontId="5" fillId="0" borderId="0" xfId="0" applyNumberFormat="1" applyFont="1"/>
    <xf numFmtId="40" fontId="5" fillId="0" borderId="0" xfId="1" applyNumberFormat="1" applyFont="1" applyAlignment="1"/>
    <xf numFmtId="40" fontId="3" fillId="7" borderId="0" xfId="3" applyFont="1" applyFill="1"/>
    <xf numFmtId="0" fontId="5" fillId="6" borderId="0" xfId="0" applyFont="1" applyFill="1"/>
  </cellXfs>
  <cellStyles count="5">
    <cellStyle name="パーセント" xfId="4" builtinId="5"/>
    <cellStyle name="桁区切り" xfId="1" builtinId="6"/>
    <cellStyle name="桁区切り [0.00]" xfId="2" builtinId="3"/>
    <cellStyle name="桁区切り [0.00] 2" xfId="3" xr:uid="{E69007CB-83DE-4CF8-AF34-06B62205756F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B2B2B2"/>
      <rgbColor rgb="00CCFFFF"/>
      <rgbColor rgb="00C0C0C0"/>
      <rgbColor rgb="00800080"/>
      <rgbColor rgb="00969696"/>
      <rgbColor rgb="00C0C0C0"/>
      <rgbColor rgb="00FFFFE1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DDDDDD"/>
      <rgbColor rgb="00666699"/>
      <rgbColor rgb="00969696"/>
      <rgbColor rgb="00CCECFF"/>
      <rgbColor rgb="00339966"/>
      <rgbColor rgb="00FFCCFF"/>
      <rgbColor rgb="00EAEAEA"/>
      <rgbColor rgb="00DDDDDD"/>
      <rgbColor rgb="00993366"/>
      <rgbColor rgb="00CCFFCC"/>
      <rgbColor rgb="00FFFFC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37"/>
  <sheetViews>
    <sheetView showGridLines="0" tabSelected="1" workbookViewId="0">
      <selection activeCell="G11" sqref="G11"/>
    </sheetView>
  </sheetViews>
  <sheetFormatPr defaultRowHeight="15" x14ac:dyDescent="0.2"/>
  <cols>
    <col min="1" max="1" width="29.5" style="20" customWidth="1"/>
    <col min="2" max="2" width="27" style="8" customWidth="1"/>
    <col min="3" max="3" width="16.125" style="12" customWidth="1"/>
    <col min="4" max="4" width="4.5" style="8" customWidth="1"/>
    <col min="5" max="5" width="16.5" style="8" customWidth="1"/>
    <col min="6" max="6" width="3.25" style="8" customWidth="1"/>
    <col min="7" max="7" width="17" style="8" bestFit="1" customWidth="1"/>
    <col min="8" max="8" width="9.25" style="8" bestFit="1" customWidth="1"/>
    <col min="9" max="11" width="9" style="8"/>
    <col min="12" max="12" width="13.625" style="33" bestFit="1" customWidth="1"/>
    <col min="13" max="13" width="16.875" style="8" customWidth="1"/>
    <col min="14" max="15" width="9" style="8"/>
    <col min="16" max="16" width="15.75" style="12" bestFit="1" customWidth="1"/>
    <col min="17" max="16384" width="9" style="8"/>
  </cols>
  <sheetData>
    <row r="1" spans="1:16" x14ac:dyDescent="0.2">
      <c r="C1" s="12" t="s">
        <v>27</v>
      </c>
      <c r="E1" s="12" t="s">
        <v>28</v>
      </c>
      <c r="G1" s="12" t="s">
        <v>29</v>
      </c>
      <c r="P1" s="35"/>
    </row>
    <row r="2" spans="1:16" x14ac:dyDescent="0.2">
      <c r="A2" s="31" t="s">
        <v>58</v>
      </c>
      <c r="C2" s="30" t="s">
        <v>38</v>
      </c>
      <c r="E2" s="29" t="s">
        <v>40</v>
      </c>
      <c r="G2" s="29" t="s">
        <v>40</v>
      </c>
    </row>
    <row r="3" spans="1:16" x14ac:dyDescent="0.2">
      <c r="C3" s="30" t="s">
        <v>39</v>
      </c>
      <c r="E3" s="30" t="s">
        <v>39</v>
      </c>
      <c r="G3" s="30" t="s">
        <v>39</v>
      </c>
    </row>
    <row r="4" spans="1:16" x14ac:dyDescent="0.2">
      <c r="C4" s="30"/>
      <c r="E4" s="30" t="s">
        <v>41</v>
      </c>
      <c r="G4" s="30" t="s">
        <v>42</v>
      </c>
    </row>
    <row r="5" spans="1:16" x14ac:dyDescent="0.2">
      <c r="G5"/>
    </row>
    <row r="6" spans="1:16" ht="17.25" x14ac:dyDescent="0.3">
      <c r="A6" s="28" t="s">
        <v>35</v>
      </c>
      <c r="B6" s="8" t="s">
        <v>11</v>
      </c>
      <c r="C6" s="26">
        <v>60000</v>
      </c>
      <c r="D6" s="27" t="s">
        <v>26</v>
      </c>
      <c r="E6"/>
      <c r="G6"/>
      <c r="M6" s="33">
        <v>13440000</v>
      </c>
      <c r="P6" s="12">
        <v>57500</v>
      </c>
    </row>
    <row r="7" spans="1:16" ht="17.25" x14ac:dyDescent="0.3">
      <c r="A7" s="28" t="s">
        <v>36</v>
      </c>
      <c r="B7" s="8" t="s">
        <v>25</v>
      </c>
      <c r="C7" s="37">
        <v>12</v>
      </c>
      <c r="D7" s="27" t="s">
        <v>26</v>
      </c>
      <c r="E7" s="37">
        <v>12</v>
      </c>
      <c r="F7" s="27" t="s">
        <v>26</v>
      </c>
      <c r="G7" s="37">
        <v>12</v>
      </c>
      <c r="H7" s="27" t="s">
        <v>26</v>
      </c>
      <c r="L7" s="33">
        <v>1300000</v>
      </c>
      <c r="P7" s="12">
        <v>10465</v>
      </c>
    </row>
    <row r="8" spans="1:16" ht="17.25" x14ac:dyDescent="0.3">
      <c r="A8" s="28" t="s">
        <v>37</v>
      </c>
      <c r="B8" s="8" t="s">
        <v>19</v>
      </c>
      <c r="C8" s="22">
        <f>C6*C7</f>
        <v>720000</v>
      </c>
      <c r="E8" s="26">
        <v>720000</v>
      </c>
      <c r="F8" s="27" t="s">
        <v>26</v>
      </c>
      <c r="G8"/>
      <c r="L8" s="33">
        <f>57200*12</f>
        <v>686400</v>
      </c>
      <c r="P8" s="12">
        <v>59475</v>
      </c>
    </row>
    <row r="9" spans="1:16" x14ac:dyDescent="0.2">
      <c r="C9" s="8"/>
      <c r="G9"/>
      <c r="L9" s="33">
        <v>1688266</v>
      </c>
      <c r="P9" s="12">
        <f>SUM(P6:P8)</f>
        <v>127440</v>
      </c>
    </row>
    <row r="10" spans="1:16" x14ac:dyDescent="0.2">
      <c r="A10" s="28" t="s">
        <v>44</v>
      </c>
      <c r="B10" s="8" t="s">
        <v>12</v>
      </c>
      <c r="C10" s="22">
        <f>VLOOKUP(C6,SSS!$A$1:$F$62,5)</f>
        <v>1750</v>
      </c>
      <c r="E10" s="22">
        <f>VLOOKUP(E8,SSS!$A$1:$F$62,5)</f>
        <v>1750</v>
      </c>
      <c r="G10"/>
      <c r="L10" s="33">
        <f>P10</f>
        <v>1529280</v>
      </c>
      <c r="M10" s="34">
        <f>SUM(L7:L10)</f>
        <v>5203946</v>
      </c>
      <c r="P10" s="12">
        <f>P9*12</f>
        <v>1529280</v>
      </c>
    </row>
    <row r="11" spans="1:16" x14ac:dyDescent="0.2">
      <c r="A11" s="28" t="s">
        <v>45</v>
      </c>
      <c r="B11" s="8" t="s">
        <v>13</v>
      </c>
      <c r="C11" s="22">
        <f>IF(VLOOKUP(C6,Phil!$A$1:$D$40,3)&lt;&gt;0,VLOOKUP(C6,Phil!$A$1:$D$40,3),C6*0.04)/2</f>
        <v>1200</v>
      </c>
      <c r="E11" s="22">
        <f>IF(VLOOKUP(E8/E7,Phil!$A$1:$D$40,3)&lt;&gt;0,VLOOKUP(E8/E7,Phil!$A$1:$D$40,3),E8/E7*0.04)/2</f>
        <v>1200</v>
      </c>
      <c r="G11"/>
      <c r="M11" s="8">
        <f>M10/M6</f>
        <v>0.38719836309523809</v>
      </c>
    </row>
    <row r="12" spans="1:16" x14ac:dyDescent="0.2">
      <c r="A12" s="28" t="s">
        <v>46</v>
      </c>
      <c r="B12" s="8" t="s">
        <v>14</v>
      </c>
      <c r="C12" s="22">
        <f>MIN(C6*0.02,100)</f>
        <v>100</v>
      </c>
      <c r="E12" s="22">
        <f>MIN(E8*0.02,100)</f>
        <v>100</v>
      </c>
      <c r="G12"/>
    </row>
    <row r="13" spans="1:16" ht="15.75" thickBot="1" x14ac:dyDescent="0.25">
      <c r="A13" s="31" t="s">
        <v>43</v>
      </c>
      <c r="B13" s="20" t="s">
        <v>21</v>
      </c>
      <c r="C13" s="14">
        <f>SUM(C10:C12)*C7</f>
        <v>36600</v>
      </c>
      <c r="E13" s="14">
        <f>SUM(E10:E12)*E7</f>
        <v>36600</v>
      </c>
      <c r="G13"/>
    </row>
    <row r="14" spans="1:16" ht="15.75" thickTop="1" x14ac:dyDescent="0.2">
      <c r="E14" s="12"/>
      <c r="G14"/>
    </row>
    <row r="15" spans="1:16" ht="17.25" x14ac:dyDescent="0.3">
      <c r="A15" s="28" t="s">
        <v>47</v>
      </c>
      <c r="B15" s="8" t="s">
        <v>15</v>
      </c>
      <c r="C15" s="22">
        <f>C8-C13</f>
        <v>683400</v>
      </c>
      <c r="E15" s="22">
        <f>E8-E13</f>
        <v>683400</v>
      </c>
      <c r="G15" s="26">
        <v>720000</v>
      </c>
      <c r="H15" s="27" t="s">
        <v>26</v>
      </c>
    </row>
    <row r="16" spans="1:16" x14ac:dyDescent="0.2">
      <c r="A16" s="28"/>
      <c r="B16" s="10" t="s">
        <v>16</v>
      </c>
      <c r="C16" s="23">
        <f>VLOOKUP($C$15,Tax!$B$2:$F$7,5)</f>
        <v>400000</v>
      </c>
      <c r="E16" s="23">
        <f>VLOOKUP($E$15,Tax!$B$2:$F$7,5)</f>
        <v>400000</v>
      </c>
      <c r="G16" s="23">
        <f>VLOOKUP($G$15,Tax!$B$2:$F$7,5)</f>
        <v>400000</v>
      </c>
    </row>
    <row r="17" spans="1:12" x14ac:dyDescent="0.2">
      <c r="C17" s="22">
        <f>IF(C15-C16&lt;0,0,C15-C16)</f>
        <v>283400</v>
      </c>
      <c r="E17" s="22">
        <f>IF(E15-E16&lt;0,0,E15-E16)</f>
        <v>283400</v>
      </c>
      <c r="G17" s="22">
        <f>IF(G15-G16&lt;0,0,G15-G16)</f>
        <v>320000</v>
      </c>
    </row>
    <row r="18" spans="1:12" x14ac:dyDescent="0.2">
      <c r="A18" s="28" t="s">
        <v>48</v>
      </c>
      <c r="B18" s="9" t="s">
        <v>17</v>
      </c>
      <c r="C18" s="23">
        <f>VLOOKUP($C$15,Tax!$B$2:$F$7,4)</f>
        <v>0.2</v>
      </c>
      <c r="E18" s="23">
        <f>VLOOKUP($E$15,Tax!$B$2:$F$7,4)</f>
        <v>0.2</v>
      </c>
      <c r="G18" s="23">
        <f>VLOOKUP($G$15,Tax!$B$2:$F$7,4)</f>
        <v>0.2</v>
      </c>
    </row>
    <row r="19" spans="1:12" x14ac:dyDescent="0.2">
      <c r="C19" s="22">
        <f>C17*C18</f>
        <v>56680</v>
      </c>
      <c r="E19" s="22">
        <f>E17*E18</f>
        <v>56680</v>
      </c>
      <c r="G19" s="22">
        <f>G17*G18</f>
        <v>64000</v>
      </c>
      <c r="L19" s="12">
        <f>1300/2.6</f>
        <v>500</v>
      </c>
    </row>
    <row r="20" spans="1:12" x14ac:dyDescent="0.2">
      <c r="B20" s="9" t="s">
        <v>18</v>
      </c>
      <c r="C20" s="23">
        <f>VLOOKUP($C$15,Tax!$B$2:$F$7,3)</f>
        <v>22500</v>
      </c>
      <c r="E20" s="23">
        <f>VLOOKUP($E$15,Tax!$B$2:$F$7,3)</f>
        <v>22500</v>
      </c>
      <c r="G20" s="23">
        <f>VLOOKUP($G$15,Tax!$B$2:$F$7,3)</f>
        <v>22500</v>
      </c>
    </row>
    <row r="21" spans="1:12" x14ac:dyDescent="0.2">
      <c r="A21" s="28" t="s">
        <v>49</v>
      </c>
      <c r="B21" s="11" t="s">
        <v>20</v>
      </c>
      <c r="C21" s="24">
        <f>SUM(C19:C20)</f>
        <v>79180</v>
      </c>
      <c r="E21" s="24">
        <f>SUM(E19:E20)</f>
        <v>79180</v>
      </c>
      <c r="G21" s="24">
        <f>SUM(G19:G20)</f>
        <v>86500</v>
      </c>
    </row>
    <row r="22" spans="1:12" x14ac:dyDescent="0.2">
      <c r="A22" s="28" t="s">
        <v>50</v>
      </c>
      <c r="B22" s="21" t="s">
        <v>22</v>
      </c>
      <c r="C22" s="25">
        <f>C21/C7</f>
        <v>6598.333333333333</v>
      </c>
      <c r="E22" s="25">
        <f>E21/E7</f>
        <v>6598.333333333333</v>
      </c>
      <c r="G22" s="25">
        <f>G21/G7</f>
        <v>7208.333333333333</v>
      </c>
    </row>
    <row r="23" spans="1:12" x14ac:dyDescent="0.2">
      <c r="B23" s="11"/>
      <c r="C23" s="13"/>
      <c r="E23" s="13"/>
      <c r="G23" s="13"/>
    </row>
    <row r="24" spans="1:12" x14ac:dyDescent="0.2">
      <c r="B24" s="11"/>
      <c r="C24" s="13"/>
      <c r="E24" s="13"/>
      <c r="G24" s="13"/>
    </row>
    <row r="25" spans="1:12" x14ac:dyDescent="0.2">
      <c r="A25" s="28" t="s">
        <v>51</v>
      </c>
      <c r="B25" s="11" t="s">
        <v>24</v>
      </c>
      <c r="C25" s="24">
        <f>C8-C21-C13</f>
        <v>604220</v>
      </c>
      <c r="E25" s="24">
        <f>E8-E21-E13</f>
        <v>604220</v>
      </c>
      <c r="G25" s="24">
        <f>G15-G21</f>
        <v>633500</v>
      </c>
    </row>
    <row r="26" spans="1:12" x14ac:dyDescent="0.2">
      <c r="A26" s="28" t="s">
        <v>52</v>
      </c>
      <c r="B26" s="8" t="s">
        <v>23</v>
      </c>
      <c r="C26" s="24">
        <f>C25/C7</f>
        <v>50351.666666666664</v>
      </c>
      <c r="E26" s="24">
        <f>E25/E7</f>
        <v>50351.666666666664</v>
      </c>
      <c r="G26" s="24">
        <f>G25/G7</f>
        <v>52791.666666666664</v>
      </c>
    </row>
    <row r="29" spans="1:12" x14ac:dyDescent="0.2">
      <c r="B29" s="20"/>
    </row>
    <row r="30" spans="1:12" x14ac:dyDescent="0.2">
      <c r="B30" s="28" t="s">
        <v>30</v>
      </c>
      <c r="C30" s="22">
        <f>C6</f>
        <v>60000</v>
      </c>
      <c r="E30" s="22">
        <f>E8/E7</f>
        <v>60000</v>
      </c>
      <c r="G30" s="22">
        <f>G15/G7</f>
        <v>60000</v>
      </c>
    </row>
    <row r="31" spans="1:12" x14ac:dyDescent="0.2">
      <c r="B31" s="28" t="s">
        <v>32</v>
      </c>
      <c r="C31" s="22">
        <f>SUM(C10:C12)</f>
        <v>3050</v>
      </c>
      <c r="E31" s="22">
        <f>SUM(E10:E12)</f>
        <v>3050</v>
      </c>
      <c r="G31" s="22">
        <f>SUM(G10:G12)</f>
        <v>0</v>
      </c>
    </row>
    <row r="32" spans="1:12" x14ac:dyDescent="0.2">
      <c r="B32" s="28" t="s">
        <v>33</v>
      </c>
      <c r="C32" s="22">
        <f>C22</f>
        <v>6598.333333333333</v>
      </c>
      <c r="E32" s="22">
        <f>E22</f>
        <v>6598.333333333333</v>
      </c>
      <c r="G32" s="22">
        <f>G22</f>
        <v>7208.333333333333</v>
      </c>
    </row>
    <row r="33" spans="2:7" x14ac:dyDescent="0.2">
      <c r="B33" s="28" t="s">
        <v>31</v>
      </c>
      <c r="C33" s="22">
        <f>C26</f>
        <v>50351.666666666664</v>
      </c>
      <c r="E33" s="22">
        <f>E26</f>
        <v>50351.666666666664</v>
      </c>
      <c r="G33" s="22">
        <f>G26</f>
        <v>52791.666666666664</v>
      </c>
    </row>
    <row r="34" spans="2:7" x14ac:dyDescent="0.2">
      <c r="B34" s="20"/>
      <c r="E34" s="12"/>
      <c r="G34" s="12"/>
    </row>
    <row r="35" spans="2:7" x14ac:dyDescent="0.2">
      <c r="B35" s="28" t="s">
        <v>34</v>
      </c>
      <c r="C35" s="22">
        <f>C10*2+10+C11+C12</f>
        <v>4810</v>
      </c>
      <c r="E35" s="22">
        <f>E10*2+10+E11+E12</f>
        <v>4810</v>
      </c>
      <c r="G35"/>
    </row>
    <row r="36" spans="2:7" x14ac:dyDescent="0.2">
      <c r="B36" s="28" t="s">
        <v>59</v>
      </c>
      <c r="C36" s="32">
        <f>1-C33/C6</f>
        <v>0.16080555555555565</v>
      </c>
      <c r="E36" s="32">
        <f>1-(12*E33)/E8</f>
        <v>0.16080555555555553</v>
      </c>
      <c r="G36" s="32">
        <f>1-(12*G33)/G15</f>
        <v>0.12013888888888891</v>
      </c>
    </row>
    <row r="37" spans="2:7" x14ac:dyDescent="0.2">
      <c r="B37" s="20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F7"/>
  <sheetViews>
    <sheetView showGridLines="0" workbookViewId="0">
      <selection activeCell="D2" sqref="D2:E7"/>
    </sheetView>
  </sheetViews>
  <sheetFormatPr defaultColWidth="8.75" defaultRowHeight="11.25" x14ac:dyDescent="0.15"/>
  <cols>
    <col min="1" max="1" width="5.375" style="4" bestFit="1" customWidth="1"/>
    <col min="2" max="3" width="11.25" style="1" bestFit="1" customWidth="1"/>
    <col min="4" max="4" width="13.375" style="1" bestFit="1" customWidth="1"/>
    <col min="5" max="5" width="8.875" style="1" bestFit="1" customWidth="1"/>
    <col min="6" max="6" width="11.25" style="1" bestFit="1" customWidth="1"/>
    <col min="7" max="16384" width="8.75" style="1"/>
  </cols>
  <sheetData>
    <row r="1" spans="1:6" s="3" customFormat="1" x14ac:dyDescent="0.15">
      <c r="A1" s="5" t="s">
        <v>7</v>
      </c>
      <c r="B1" s="2" t="s">
        <v>2</v>
      </c>
      <c r="C1" s="2" t="s">
        <v>3</v>
      </c>
      <c r="D1" s="2" t="s">
        <v>0</v>
      </c>
      <c r="E1" s="2" t="s">
        <v>1</v>
      </c>
      <c r="F1" s="2" t="s">
        <v>4</v>
      </c>
    </row>
    <row r="2" spans="1:6" x14ac:dyDescent="0.15">
      <c r="A2" s="4">
        <v>1</v>
      </c>
      <c r="B2" s="1">
        <v>0</v>
      </c>
      <c r="C2" s="1">
        <v>250000</v>
      </c>
      <c r="D2" s="1">
        <v>0</v>
      </c>
      <c r="E2" s="1">
        <v>0</v>
      </c>
      <c r="F2" s="1">
        <v>0</v>
      </c>
    </row>
    <row r="3" spans="1:6" x14ac:dyDescent="0.15">
      <c r="A3" s="4">
        <v>2</v>
      </c>
      <c r="B3" s="1">
        <v>250000</v>
      </c>
      <c r="C3" s="1">
        <v>400000</v>
      </c>
      <c r="D3" s="1">
        <v>0</v>
      </c>
      <c r="E3" s="1">
        <v>0.15</v>
      </c>
      <c r="F3" s="1">
        <v>250000</v>
      </c>
    </row>
    <row r="4" spans="1:6" x14ac:dyDescent="0.15">
      <c r="A4" s="4">
        <v>3</v>
      </c>
      <c r="B4" s="1">
        <v>400000</v>
      </c>
      <c r="C4" s="1">
        <v>800000</v>
      </c>
      <c r="D4" s="1">
        <v>22500</v>
      </c>
      <c r="E4" s="1">
        <v>0.2</v>
      </c>
      <c r="F4" s="1">
        <v>400000</v>
      </c>
    </row>
    <row r="5" spans="1:6" x14ac:dyDescent="0.15">
      <c r="A5" s="4">
        <v>4</v>
      </c>
      <c r="B5" s="1">
        <v>800000</v>
      </c>
      <c r="C5" s="1">
        <v>2000000</v>
      </c>
      <c r="D5" s="1">
        <v>102500</v>
      </c>
      <c r="E5" s="1">
        <v>0.25</v>
      </c>
      <c r="F5" s="1">
        <v>800000</v>
      </c>
    </row>
    <row r="6" spans="1:6" x14ac:dyDescent="0.15">
      <c r="A6" s="4">
        <v>5</v>
      </c>
      <c r="B6" s="1">
        <v>2000000</v>
      </c>
      <c r="C6" s="1">
        <v>8000000</v>
      </c>
      <c r="D6" s="1">
        <v>402500</v>
      </c>
      <c r="E6" s="1">
        <v>0.3</v>
      </c>
      <c r="F6" s="1">
        <v>2000000</v>
      </c>
    </row>
    <row r="7" spans="1:6" x14ac:dyDescent="0.15">
      <c r="A7" s="4">
        <v>6</v>
      </c>
      <c r="B7" s="1">
        <v>8000000</v>
      </c>
      <c r="D7" s="1">
        <v>2202500</v>
      </c>
      <c r="E7" s="1">
        <v>0.35</v>
      </c>
      <c r="F7" s="1">
        <v>8000000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I62"/>
  <sheetViews>
    <sheetView showGridLines="0" workbookViewId="0">
      <selection activeCell="C32" sqref="C32"/>
    </sheetView>
  </sheetViews>
  <sheetFormatPr defaultColWidth="8.75" defaultRowHeight="11.25" x14ac:dyDescent="0.15"/>
  <cols>
    <col min="1" max="3" width="11.25" style="6" bestFit="1" customWidth="1"/>
    <col min="4" max="4" width="8.875" style="6" bestFit="1" customWidth="1"/>
    <col min="5" max="5" width="11.25" style="6" bestFit="1" customWidth="1"/>
    <col min="6" max="6" width="11.125" style="7" customWidth="1"/>
    <col min="7" max="16384" width="8.75" style="6"/>
  </cols>
  <sheetData>
    <row r="1" spans="1:9" s="3" customFormat="1" x14ac:dyDescent="0.15">
      <c r="A1" s="16" t="s">
        <v>2</v>
      </c>
      <c r="B1" s="16" t="s">
        <v>3</v>
      </c>
      <c r="C1" s="16" t="s">
        <v>53</v>
      </c>
      <c r="D1" s="16" t="s">
        <v>54</v>
      </c>
      <c r="E1" s="17" t="s">
        <v>55</v>
      </c>
      <c r="F1" s="16" t="s">
        <v>8</v>
      </c>
      <c r="H1" s="3" t="s">
        <v>56</v>
      </c>
      <c r="I1" s="3" t="s">
        <v>57</v>
      </c>
    </row>
    <row r="2" spans="1:9" x14ac:dyDescent="0.15">
      <c r="A2" s="15">
        <v>0</v>
      </c>
      <c r="B2" s="15">
        <v>5250</v>
      </c>
      <c r="C2" s="15">
        <v>500</v>
      </c>
      <c r="D2" s="15">
        <v>10</v>
      </c>
      <c r="E2" s="18">
        <v>250</v>
      </c>
      <c r="F2" s="19">
        <f>SUM(C2:E2)</f>
        <v>760</v>
      </c>
    </row>
    <row r="3" spans="1:9" x14ac:dyDescent="0.15">
      <c r="A3" s="15">
        <v>5250</v>
      </c>
      <c r="B3" s="15">
        <v>5749.99</v>
      </c>
      <c r="C3" s="15">
        <v>550</v>
      </c>
      <c r="D3" s="15">
        <v>10</v>
      </c>
      <c r="E3" s="18">
        <v>275</v>
      </c>
      <c r="F3" s="19">
        <f t="shared" ref="F3:F62" si="0">SUM(C3:E3)</f>
        <v>835</v>
      </c>
    </row>
    <row r="4" spans="1:9" x14ac:dyDescent="0.15">
      <c r="A4" s="15">
        <v>5750</v>
      </c>
      <c r="B4" s="15">
        <v>6249.99</v>
      </c>
      <c r="C4" s="15">
        <v>600</v>
      </c>
      <c r="D4" s="15">
        <v>10</v>
      </c>
      <c r="E4" s="18">
        <v>300</v>
      </c>
      <c r="F4" s="19">
        <f t="shared" si="0"/>
        <v>910</v>
      </c>
    </row>
    <row r="5" spans="1:9" x14ac:dyDescent="0.15">
      <c r="A5" s="15">
        <v>6250</v>
      </c>
      <c r="B5" s="15">
        <v>6749.99</v>
      </c>
      <c r="C5" s="15">
        <v>650</v>
      </c>
      <c r="D5" s="15">
        <v>10</v>
      </c>
      <c r="E5" s="18">
        <v>325</v>
      </c>
      <c r="F5" s="19">
        <f t="shared" si="0"/>
        <v>985</v>
      </c>
    </row>
    <row r="6" spans="1:9" x14ac:dyDescent="0.15">
      <c r="A6" s="15">
        <v>6750</v>
      </c>
      <c r="B6" s="15">
        <v>7249.99</v>
      </c>
      <c r="C6" s="15">
        <v>700</v>
      </c>
      <c r="D6" s="15">
        <v>10</v>
      </c>
      <c r="E6" s="18">
        <v>350</v>
      </c>
      <c r="F6" s="19">
        <f t="shared" si="0"/>
        <v>1060</v>
      </c>
    </row>
    <row r="7" spans="1:9" x14ac:dyDescent="0.15">
      <c r="A7" s="15">
        <v>7250</v>
      </c>
      <c r="B7" s="15">
        <v>7749.99</v>
      </c>
      <c r="C7" s="15">
        <v>750</v>
      </c>
      <c r="D7" s="15">
        <v>10</v>
      </c>
      <c r="E7" s="18">
        <v>375</v>
      </c>
      <c r="F7" s="19">
        <f t="shared" si="0"/>
        <v>1135</v>
      </c>
    </row>
    <row r="8" spans="1:9" x14ac:dyDescent="0.15">
      <c r="A8" s="15">
        <v>7750</v>
      </c>
      <c r="B8" s="15">
        <v>8249.99</v>
      </c>
      <c r="C8" s="15">
        <v>800</v>
      </c>
      <c r="D8" s="15">
        <v>10</v>
      </c>
      <c r="E8" s="18">
        <v>400</v>
      </c>
      <c r="F8" s="19">
        <f t="shared" si="0"/>
        <v>1210</v>
      </c>
    </row>
    <row r="9" spans="1:9" x14ac:dyDescent="0.15">
      <c r="A9" s="15">
        <v>8250</v>
      </c>
      <c r="B9" s="15">
        <v>8749.99</v>
      </c>
      <c r="C9" s="15">
        <v>850</v>
      </c>
      <c r="D9" s="15">
        <v>10</v>
      </c>
      <c r="E9" s="18">
        <v>425</v>
      </c>
      <c r="F9" s="19">
        <f t="shared" si="0"/>
        <v>1285</v>
      </c>
    </row>
    <row r="10" spans="1:9" x14ac:dyDescent="0.15">
      <c r="A10" s="15">
        <v>8750</v>
      </c>
      <c r="B10" s="15">
        <v>9249.99</v>
      </c>
      <c r="C10" s="15">
        <v>900</v>
      </c>
      <c r="D10" s="15">
        <v>10</v>
      </c>
      <c r="E10" s="18">
        <v>450</v>
      </c>
      <c r="F10" s="19">
        <f t="shared" si="0"/>
        <v>1360</v>
      </c>
    </row>
    <row r="11" spans="1:9" x14ac:dyDescent="0.15">
      <c r="A11" s="15">
        <v>9250</v>
      </c>
      <c r="B11" s="15">
        <v>9749.99</v>
      </c>
      <c r="C11" s="15">
        <v>950</v>
      </c>
      <c r="D11" s="15">
        <v>10</v>
      </c>
      <c r="E11" s="18">
        <v>475</v>
      </c>
      <c r="F11" s="19">
        <f t="shared" si="0"/>
        <v>1435</v>
      </c>
    </row>
    <row r="12" spans="1:9" x14ac:dyDescent="0.15">
      <c r="A12" s="15">
        <v>9750</v>
      </c>
      <c r="B12" s="15">
        <v>10249.99</v>
      </c>
      <c r="C12" s="15">
        <v>1000</v>
      </c>
      <c r="D12" s="15">
        <v>10</v>
      </c>
      <c r="E12" s="18">
        <v>500</v>
      </c>
      <c r="F12" s="19">
        <f t="shared" si="0"/>
        <v>1510</v>
      </c>
    </row>
    <row r="13" spans="1:9" x14ac:dyDescent="0.15">
      <c r="A13" s="15">
        <v>10250</v>
      </c>
      <c r="B13" s="15">
        <v>10749.99</v>
      </c>
      <c r="C13" s="15">
        <v>1050</v>
      </c>
      <c r="D13" s="15">
        <v>10</v>
      </c>
      <c r="E13" s="18">
        <v>525</v>
      </c>
      <c r="F13" s="19">
        <f t="shared" si="0"/>
        <v>1585</v>
      </c>
    </row>
    <row r="14" spans="1:9" x14ac:dyDescent="0.15">
      <c r="A14" s="15">
        <v>10750</v>
      </c>
      <c r="B14" s="15">
        <v>11249.99</v>
      </c>
      <c r="C14" s="15">
        <v>1100</v>
      </c>
      <c r="D14" s="15">
        <v>10</v>
      </c>
      <c r="E14" s="18">
        <v>550</v>
      </c>
      <c r="F14" s="19">
        <f t="shared" si="0"/>
        <v>1660</v>
      </c>
    </row>
    <row r="15" spans="1:9" x14ac:dyDescent="0.15">
      <c r="A15" s="15">
        <v>11250</v>
      </c>
      <c r="B15" s="15">
        <v>11749.99</v>
      </c>
      <c r="C15" s="15">
        <v>1150</v>
      </c>
      <c r="D15" s="15">
        <v>10</v>
      </c>
      <c r="E15" s="18">
        <v>575</v>
      </c>
      <c r="F15" s="19">
        <f t="shared" si="0"/>
        <v>1735</v>
      </c>
    </row>
    <row r="16" spans="1:9" x14ac:dyDescent="0.15">
      <c r="A16" s="15">
        <v>11750</v>
      </c>
      <c r="B16" s="15">
        <v>12249.99</v>
      </c>
      <c r="C16" s="15">
        <v>1200</v>
      </c>
      <c r="D16" s="15">
        <v>10</v>
      </c>
      <c r="E16" s="18">
        <v>600</v>
      </c>
      <c r="F16" s="19">
        <f t="shared" si="0"/>
        <v>1810</v>
      </c>
    </row>
    <row r="17" spans="1:6" x14ac:dyDescent="0.15">
      <c r="A17" s="15">
        <v>12250</v>
      </c>
      <c r="B17" s="15">
        <v>12749.99</v>
      </c>
      <c r="C17" s="15">
        <v>1250</v>
      </c>
      <c r="D17" s="15">
        <v>10</v>
      </c>
      <c r="E17" s="18">
        <v>625</v>
      </c>
      <c r="F17" s="19">
        <f t="shared" si="0"/>
        <v>1885</v>
      </c>
    </row>
    <row r="18" spans="1:6" x14ac:dyDescent="0.15">
      <c r="A18" s="15">
        <v>12750</v>
      </c>
      <c r="B18" s="15">
        <v>13249.99</v>
      </c>
      <c r="C18" s="15">
        <v>1300</v>
      </c>
      <c r="D18" s="15">
        <v>10</v>
      </c>
      <c r="E18" s="18">
        <v>650</v>
      </c>
      <c r="F18" s="19">
        <f t="shared" si="0"/>
        <v>1960</v>
      </c>
    </row>
    <row r="19" spans="1:6" x14ac:dyDescent="0.15">
      <c r="A19" s="15">
        <v>13250</v>
      </c>
      <c r="B19" s="15">
        <v>13749.99</v>
      </c>
      <c r="C19" s="15">
        <v>1350</v>
      </c>
      <c r="D19" s="15">
        <v>10</v>
      </c>
      <c r="E19" s="18">
        <v>675</v>
      </c>
      <c r="F19" s="19">
        <f t="shared" si="0"/>
        <v>2035</v>
      </c>
    </row>
    <row r="20" spans="1:6" x14ac:dyDescent="0.15">
      <c r="A20" s="15">
        <v>13750</v>
      </c>
      <c r="B20" s="15">
        <v>14249.99</v>
      </c>
      <c r="C20" s="15">
        <v>1400</v>
      </c>
      <c r="D20" s="15">
        <v>10</v>
      </c>
      <c r="E20" s="18">
        <v>700</v>
      </c>
      <c r="F20" s="19">
        <f t="shared" si="0"/>
        <v>2110</v>
      </c>
    </row>
    <row r="21" spans="1:6" x14ac:dyDescent="0.15">
      <c r="A21" s="15">
        <v>14250</v>
      </c>
      <c r="B21" s="15">
        <v>14749.99</v>
      </c>
      <c r="C21" s="15">
        <v>1450</v>
      </c>
      <c r="D21" s="15">
        <v>10</v>
      </c>
      <c r="E21" s="18">
        <v>725</v>
      </c>
      <c r="F21" s="19">
        <f t="shared" si="0"/>
        <v>2185</v>
      </c>
    </row>
    <row r="22" spans="1:6" x14ac:dyDescent="0.15">
      <c r="A22" s="15">
        <v>14750</v>
      </c>
      <c r="B22" s="15">
        <v>15249.99</v>
      </c>
      <c r="C22" s="15">
        <v>1500</v>
      </c>
      <c r="D22" s="15">
        <v>30</v>
      </c>
      <c r="E22" s="18">
        <v>750</v>
      </c>
      <c r="F22" s="19">
        <f t="shared" si="0"/>
        <v>2280</v>
      </c>
    </row>
    <row r="23" spans="1:6" x14ac:dyDescent="0.15">
      <c r="A23" s="15">
        <v>15250</v>
      </c>
      <c r="B23" s="15">
        <v>15749.99</v>
      </c>
      <c r="C23" s="15">
        <v>1550</v>
      </c>
      <c r="D23" s="15">
        <v>30</v>
      </c>
      <c r="E23" s="18">
        <v>775</v>
      </c>
      <c r="F23" s="19">
        <f t="shared" si="0"/>
        <v>2355</v>
      </c>
    </row>
    <row r="24" spans="1:6" x14ac:dyDescent="0.15">
      <c r="A24" s="15">
        <v>15750</v>
      </c>
      <c r="B24" s="15">
        <v>16249.99</v>
      </c>
      <c r="C24" s="15">
        <v>1600</v>
      </c>
      <c r="D24" s="15">
        <v>30</v>
      </c>
      <c r="E24" s="18">
        <v>800</v>
      </c>
      <c r="F24" s="19">
        <f t="shared" si="0"/>
        <v>2430</v>
      </c>
    </row>
    <row r="25" spans="1:6" x14ac:dyDescent="0.15">
      <c r="A25" s="15">
        <v>16250</v>
      </c>
      <c r="B25" s="15">
        <v>16749.989999999998</v>
      </c>
      <c r="C25" s="15">
        <v>1650</v>
      </c>
      <c r="D25" s="15">
        <v>30</v>
      </c>
      <c r="E25" s="18">
        <v>825</v>
      </c>
      <c r="F25" s="19">
        <f t="shared" si="0"/>
        <v>2505</v>
      </c>
    </row>
    <row r="26" spans="1:6" x14ac:dyDescent="0.15">
      <c r="A26" s="15">
        <v>16750</v>
      </c>
      <c r="B26" s="15">
        <v>17249.989999999998</v>
      </c>
      <c r="C26" s="15">
        <v>1700</v>
      </c>
      <c r="D26" s="15">
        <v>30</v>
      </c>
      <c r="E26" s="18">
        <v>850</v>
      </c>
      <c r="F26" s="19">
        <f t="shared" si="0"/>
        <v>2580</v>
      </c>
    </row>
    <row r="27" spans="1:6" x14ac:dyDescent="0.15">
      <c r="A27" s="15">
        <v>17250</v>
      </c>
      <c r="B27" s="15">
        <v>17749.990000000002</v>
      </c>
      <c r="C27" s="15">
        <v>1750</v>
      </c>
      <c r="D27" s="15">
        <v>30</v>
      </c>
      <c r="E27" s="18">
        <v>875</v>
      </c>
      <c r="F27" s="19">
        <f t="shared" si="0"/>
        <v>2655</v>
      </c>
    </row>
    <row r="28" spans="1:6" x14ac:dyDescent="0.15">
      <c r="A28" s="15">
        <v>17750</v>
      </c>
      <c r="B28" s="15">
        <v>18249.990000000002</v>
      </c>
      <c r="C28" s="15">
        <v>1800</v>
      </c>
      <c r="D28" s="15">
        <v>30</v>
      </c>
      <c r="E28" s="18">
        <v>900</v>
      </c>
      <c r="F28" s="19">
        <f t="shared" si="0"/>
        <v>2730</v>
      </c>
    </row>
    <row r="29" spans="1:6" x14ac:dyDescent="0.15">
      <c r="A29" s="15">
        <v>18250</v>
      </c>
      <c r="B29" s="15">
        <v>18749.990000000002</v>
      </c>
      <c r="C29" s="15">
        <v>1850</v>
      </c>
      <c r="D29" s="15">
        <v>30</v>
      </c>
      <c r="E29" s="18">
        <v>925</v>
      </c>
      <c r="F29" s="19">
        <f t="shared" si="0"/>
        <v>2805</v>
      </c>
    </row>
    <row r="30" spans="1:6" x14ac:dyDescent="0.15">
      <c r="A30" s="15">
        <v>18750</v>
      </c>
      <c r="B30" s="15">
        <v>19249.990000000002</v>
      </c>
      <c r="C30" s="15">
        <v>1900</v>
      </c>
      <c r="D30" s="15">
        <v>30</v>
      </c>
      <c r="E30" s="18">
        <v>950</v>
      </c>
      <c r="F30" s="19">
        <f t="shared" si="0"/>
        <v>2880</v>
      </c>
    </row>
    <row r="31" spans="1:6" x14ac:dyDescent="0.15">
      <c r="A31" s="15">
        <v>19250</v>
      </c>
      <c r="B31" s="15">
        <v>19749.990000000002</v>
      </c>
      <c r="C31" s="15">
        <v>1950</v>
      </c>
      <c r="D31" s="15">
        <v>30</v>
      </c>
      <c r="E31" s="18">
        <v>975</v>
      </c>
      <c r="F31" s="19">
        <f t="shared" si="0"/>
        <v>2955</v>
      </c>
    </row>
    <row r="32" spans="1:6" x14ac:dyDescent="0.15">
      <c r="A32" s="15">
        <v>19750</v>
      </c>
      <c r="B32" s="15">
        <v>20249.990000000002</v>
      </c>
      <c r="C32" s="15">
        <v>2000</v>
      </c>
      <c r="D32" s="15">
        <v>30</v>
      </c>
      <c r="E32" s="18">
        <v>1000</v>
      </c>
      <c r="F32" s="19">
        <f t="shared" si="0"/>
        <v>3030</v>
      </c>
    </row>
    <row r="33" spans="1:9" x14ac:dyDescent="0.15">
      <c r="A33" s="15">
        <v>20250</v>
      </c>
      <c r="B33" s="15">
        <v>20749.990000000002</v>
      </c>
      <c r="C33" s="36">
        <f>2000+H33</f>
        <v>2050</v>
      </c>
      <c r="D33" s="15">
        <v>30</v>
      </c>
      <c r="E33" s="18">
        <f>1000+I33</f>
        <v>1025</v>
      </c>
      <c r="F33" s="19">
        <f t="shared" si="0"/>
        <v>3105</v>
      </c>
      <c r="H33" s="6">
        <v>50</v>
      </c>
      <c r="I33" s="6">
        <v>25</v>
      </c>
    </row>
    <row r="34" spans="1:9" x14ac:dyDescent="0.15">
      <c r="A34" s="15">
        <v>20750</v>
      </c>
      <c r="B34" s="15">
        <v>21249.99</v>
      </c>
      <c r="C34" s="36">
        <f t="shared" ref="C34:C62" si="1">2000+H34</f>
        <v>2100</v>
      </c>
      <c r="D34" s="15">
        <v>30</v>
      </c>
      <c r="E34" s="18">
        <f>1000+I34</f>
        <v>1050</v>
      </c>
      <c r="F34" s="19">
        <f t="shared" si="0"/>
        <v>3180</v>
      </c>
      <c r="H34" s="6">
        <v>100</v>
      </c>
      <c r="I34" s="6">
        <v>50</v>
      </c>
    </row>
    <row r="35" spans="1:9" x14ac:dyDescent="0.15">
      <c r="A35" s="15">
        <v>21250</v>
      </c>
      <c r="B35" s="15">
        <v>21749.99</v>
      </c>
      <c r="C35" s="36">
        <f t="shared" si="1"/>
        <v>2150</v>
      </c>
      <c r="D35" s="15">
        <v>30</v>
      </c>
      <c r="E35" s="18">
        <f t="shared" ref="E35:E62" si="2">1000+I35</f>
        <v>1075</v>
      </c>
      <c r="F35" s="19">
        <f t="shared" si="0"/>
        <v>3255</v>
      </c>
      <c r="H35" s="6">
        <v>150</v>
      </c>
      <c r="I35" s="6">
        <v>75</v>
      </c>
    </row>
    <row r="36" spans="1:9" x14ac:dyDescent="0.15">
      <c r="A36" s="15">
        <v>21750</v>
      </c>
      <c r="B36" s="15">
        <v>22249.99</v>
      </c>
      <c r="C36" s="36">
        <f t="shared" si="1"/>
        <v>2200</v>
      </c>
      <c r="D36" s="15">
        <v>30</v>
      </c>
      <c r="E36" s="18">
        <f t="shared" si="2"/>
        <v>1100</v>
      </c>
      <c r="F36" s="19">
        <f t="shared" si="0"/>
        <v>3330</v>
      </c>
      <c r="H36" s="6">
        <v>200</v>
      </c>
      <c r="I36" s="6">
        <v>100</v>
      </c>
    </row>
    <row r="37" spans="1:9" x14ac:dyDescent="0.15">
      <c r="A37" s="15">
        <v>22250</v>
      </c>
      <c r="B37" s="15">
        <v>22749.99</v>
      </c>
      <c r="C37" s="36">
        <f t="shared" si="1"/>
        <v>2250</v>
      </c>
      <c r="D37" s="15">
        <v>30</v>
      </c>
      <c r="E37" s="18">
        <f t="shared" si="2"/>
        <v>1125</v>
      </c>
      <c r="F37" s="19">
        <f t="shared" si="0"/>
        <v>3405</v>
      </c>
      <c r="H37" s="6">
        <v>250</v>
      </c>
      <c r="I37" s="6">
        <v>125</v>
      </c>
    </row>
    <row r="38" spans="1:9" x14ac:dyDescent="0.15">
      <c r="A38" s="15">
        <v>22750</v>
      </c>
      <c r="B38" s="15">
        <v>23249.99</v>
      </c>
      <c r="C38" s="36">
        <f t="shared" si="1"/>
        <v>2300</v>
      </c>
      <c r="D38" s="15">
        <v>30</v>
      </c>
      <c r="E38" s="18">
        <f t="shared" si="2"/>
        <v>1150</v>
      </c>
      <c r="F38" s="19">
        <f t="shared" si="0"/>
        <v>3480</v>
      </c>
      <c r="H38" s="6">
        <v>300</v>
      </c>
      <c r="I38" s="6">
        <v>150</v>
      </c>
    </row>
    <row r="39" spans="1:9" x14ac:dyDescent="0.15">
      <c r="A39" s="15">
        <v>23250</v>
      </c>
      <c r="B39" s="15">
        <v>23749.99</v>
      </c>
      <c r="C39" s="36">
        <f t="shared" si="1"/>
        <v>2350</v>
      </c>
      <c r="D39" s="15">
        <v>30</v>
      </c>
      <c r="E39" s="18">
        <f t="shared" si="2"/>
        <v>1175</v>
      </c>
      <c r="F39" s="19">
        <f t="shared" si="0"/>
        <v>3555</v>
      </c>
      <c r="H39" s="6">
        <v>350</v>
      </c>
      <c r="I39" s="6">
        <v>175</v>
      </c>
    </row>
    <row r="40" spans="1:9" x14ac:dyDescent="0.15">
      <c r="A40" s="15">
        <v>23750</v>
      </c>
      <c r="B40" s="15">
        <v>24249.99</v>
      </c>
      <c r="C40" s="36">
        <f t="shared" si="1"/>
        <v>2400</v>
      </c>
      <c r="D40" s="15">
        <v>30</v>
      </c>
      <c r="E40" s="18">
        <f t="shared" si="2"/>
        <v>1200</v>
      </c>
      <c r="F40" s="19">
        <f t="shared" si="0"/>
        <v>3630</v>
      </c>
      <c r="H40" s="6">
        <v>400</v>
      </c>
      <c r="I40" s="6">
        <v>200</v>
      </c>
    </row>
    <row r="41" spans="1:9" x14ac:dyDescent="0.15">
      <c r="A41" s="15">
        <v>24250</v>
      </c>
      <c r="B41" s="15">
        <v>24749.99</v>
      </c>
      <c r="C41" s="36">
        <f t="shared" si="1"/>
        <v>2450</v>
      </c>
      <c r="D41" s="15">
        <v>30</v>
      </c>
      <c r="E41" s="18">
        <f t="shared" si="2"/>
        <v>1225</v>
      </c>
      <c r="F41" s="19">
        <f t="shared" si="0"/>
        <v>3705</v>
      </c>
      <c r="H41" s="6">
        <v>450</v>
      </c>
      <c r="I41" s="6">
        <v>225</v>
      </c>
    </row>
    <row r="42" spans="1:9" x14ac:dyDescent="0.15">
      <c r="A42" s="15">
        <v>24750</v>
      </c>
      <c r="B42" s="15">
        <v>25249.99</v>
      </c>
      <c r="C42" s="36">
        <f t="shared" si="1"/>
        <v>2500</v>
      </c>
      <c r="D42" s="15">
        <v>30</v>
      </c>
      <c r="E42" s="18">
        <f t="shared" si="2"/>
        <v>1250</v>
      </c>
      <c r="F42" s="19">
        <f t="shared" si="0"/>
        <v>3780</v>
      </c>
      <c r="H42" s="6">
        <v>500</v>
      </c>
      <c r="I42" s="6">
        <v>250</v>
      </c>
    </row>
    <row r="43" spans="1:9" x14ac:dyDescent="0.15">
      <c r="A43" s="15">
        <v>25250</v>
      </c>
      <c r="B43" s="15">
        <v>25749.99</v>
      </c>
      <c r="C43" s="36">
        <f t="shared" si="1"/>
        <v>2550</v>
      </c>
      <c r="D43" s="15">
        <v>30</v>
      </c>
      <c r="E43" s="18">
        <f t="shared" si="2"/>
        <v>1275</v>
      </c>
      <c r="F43" s="19">
        <f t="shared" si="0"/>
        <v>3855</v>
      </c>
      <c r="H43" s="6">
        <v>550</v>
      </c>
      <c r="I43" s="6">
        <v>275</v>
      </c>
    </row>
    <row r="44" spans="1:9" x14ac:dyDescent="0.15">
      <c r="A44" s="15">
        <v>25750</v>
      </c>
      <c r="B44" s="15">
        <v>26249.99</v>
      </c>
      <c r="C44" s="36">
        <f t="shared" si="1"/>
        <v>2600</v>
      </c>
      <c r="D44" s="15">
        <v>30</v>
      </c>
      <c r="E44" s="18">
        <f t="shared" si="2"/>
        <v>1300</v>
      </c>
      <c r="F44" s="19">
        <f t="shared" si="0"/>
        <v>3930</v>
      </c>
      <c r="H44" s="6">
        <v>600</v>
      </c>
      <c r="I44" s="6">
        <v>300</v>
      </c>
    </row>
    <row r="45" spans="1:9" x14ac:dyDescent="0.15">
      <c r="A45" s="15">
        <v>26250</v>
      </c>
      <c r="B45" s="15">
        <v>26749.99</v>
      </c>
      <c r="C45" s="36">
        <f t="shared" si="1"/>
        <v>2650</v>
      </c>
      <c r="D45" s="15">
        <v>30</v>
      </c>
      <c r="E45" s="18">
        <f t="shared" si="2"/>
        <v>1325</v>
      </c>
      <c r="F45" s="19">
        <f t="shared" si="0"/>
        <v>4005</v>
      </c>
      <c r="H45" s="6">
        <v>650</v>
      </c>
      <c r="I45" s="6">
        <v>325</v>
      </c>
    </row>
    <row r="46" spans="1:9" x14ac:dyDescent="0.15">
      <c r="A46" s="15">
        <v>26750</v>
      </c>
      <c r="B46" s="15">
        <v>27249.99</v>
      </c>
      <c r="C46" s="36">
        <f t="shared" si="1"/>
        <v>2700</v>
      </c>
      <c r="D46" s="15">
        <v>30</v>
      </c>
      <c r="E46" s="18">
        <f t="shared" si="2"/>
        <v>1350</v>
      </c>
      <c r="F46" s="19">
        <f t="shared" si="0"/>
        <v>4080</v>
      </c>
      <c r="H46" s="6">
        <v>700</v>
      </c>
      <c r="I46" s="6">
        <v>350</v>
      </c>
    </row>
    <row r="47" spans="1:9" x14ac:dyDescent="0.15">
      <c r="A47" s="15">
        <v>27250</v>
      </c>
      <c r="B47" s="15">
        <v>27749.99</v>
      </c>
      <c r="C47" s="36">
        <f t="shared" si="1"/>
        <v>2750</v>
      </c>
      <c r="D47" s="15">
        <v>30</v>
      </c>
      <c r="E47" s="18">
        <f t="shared" si="2"/>
        <v>1375</v>
      </c>
      <c r="F47" s="19">
        <f t="shared" si="0"/>
        <v>4155</v>
      </c>
      <c r="H47" s="6">
        <v>750</v>
      </c>
      <c r="I47" s="6">
        <v>375</v>
      </c>
    </row>
    <row r="48" spans="1:9" x14ac:dyDescent="0.15">
      <c r="A48" s="15">
        <v>27750</v>
      </c>
      <c r="B48" s="15">
        <v>28249.99</v>
      </c>
      <c r="C48" s="36">
        <f t="shared" si="1"/>
        <v>2800</v>
      </c>
      <c r="D48" s="15">
        <v>30</v>
      </c>
      <c r="E48" s="18">
        <f t="shared" si="2"/>
        <v>1400</v>
      </c>
      <c r="F48" s="19">
        <f t="shared" si="0"/>
        <v>4230</v>
      </c>
      <c r="H48" s="6">
        <v>800</v>
      </c>
      <c r="I48" s="6">
        <v>400</v>
      </c>
    </row>
    <row r="49" spans="1:9" x14ac:dyDescent="0.15">
      <c r="A49" s="15">
        <v>28250</v>
      </c>
      <c r="B49" s="15">
        <v>28749.99</v>
      </c>
      <c r="C49" s="36">
        <f t="shared" si="1"/>
        <v>2850</v>
      </c>
      <c r="D49" s="15">
        <v>30</v>
      </c>
      <c r="E49" s="18">
        <f t="shared" si="2"/>
        <v>1425</v>
      </c>
      <c r="F49" s="19">
        <f t="shared" si="0"/>
        <v>4305</v>
      </c>
      <c r="H49" s="6">
        <v>850</v>
      </c>
      <c r="I49" s="6">
        <v>425</v>
      </c>
    </row>
    <row r="50" spans="1:9" x14ac:dyDescent="0.15">
      <c r="A50" s="15">
        <v>28750</v>
      </c>
      <c r="B50" s="15">
        <v>29249.99</v>
      </c>
      <c r="C50" s="36">
        <f t="shared" si="1"/>
        <v>2900</v>
      </c>
      <c r="D50" s="15">
        <v>30</v>
      </c>
      <c r="E50" s="18">
        <f t="shared" si="2"/>
        <v>1450</v>
      </c>
      <c r="F50" s="19">
        <f t="shared" si="0"/>
        <v>4380</v>
      </c>
      <c r="H50" s="6">
        <v>900</v>
      </c>
      <c r="I50" s="6">
        <v>450</v>
      </c>
    </row>
    <row r="51" spans="1:9" x14ac:dyDescent="0.15">
      <c r="A51" s="15">
        <v>29250</v>
      </c>
      <c r="B51" s="15">
        <v>29749.99</v>
      </c>
      <c r="C51" s="36">
        <f t="shared" si="1"/>
        <v>2950</v>
      </c>
      <c r="D51" s="15">
        <v>30</v>
      </c>
      <c r="E51" s="18">
        <f t="shared" si="2"/>
        <v>1475</v>
      </c>
      <c r="F51" s="19">
        <f t="shared" si="0"/>
        <v>4455</v>
      </c>
      <c r="H51" s="6">
        <v>950</v>
      </c>
      <c r="I51" s="6">
        <v>475</v>
      </c>
    </row>
    <row r="52" spans="1:9" x14ac:dyDescent="0.15">
      <c r="A52" s="15">
        <v>29750</v>
      </c>
      <c r="B52" s="15">
        <v>30249.99</v>
      </c>
      <c r="C52" s="36">
        <f t="shared" si="1"/>
        <v>3000</v>
      </c>
      <c r="D52" s="15">
        <v>30</v>
      </c>
      <c r="E52" s="18">
        <f t="shared" si="2"/>
        <v>1500</v>
      </c>
      <c r="F52" s="19">
        <f t="shared" si="0"/>
        <v>4530</v>
      </c>
      <c r="H52" s="6">
        <v>1000</v>
      </c>
      <c r="I52" s="6">
        <v>500</v>
      </c>
    </row>
    <row r="53" spans="1:9" x14ac:dyDescent="0.15">
      <c r="A53" s="15">
        <v>30250</v>
      </c>
      <c r="B53" s="15">
        <v>30749.99</v>
      </c>
      <c r="C53" s="36">
        <f t="shared" si="1"/>
        <v>3050</v>
      </c>
      <c r="D53" s="15">
        <v>30</v>
      </c>
      <c r="E53" s="18">
        <f t="shared" si="2"/>
        <v>1525</v>
      </c>
      <c r="F53" s="19">
        <f t="shared" si="0"/>
        <v>4605</v>
      </c>
      <c r="H53" s="6">
        <v>1050</v>
      </c>
      <c r="I53" s="6">
        <v>525</v>
      </c>
    </row>
    <row r="54" spans="1:9" x14ac:dyDescent="0.15">
      <c r="A54" s="15">
        <v>30750</v>
      </c>
      <c r="B54" s="15">
        <v>31249.99</v>
      </c>
      <c r="C54" s="36">
        <f t="shared" si="1"/>
        <v>3100</v>
      </c>
      <c r="D54" s="15">
        <v>30</v>
      </c>
      <c r="E54" s="18">
        <f t="shared" si="2"/>
        <v>1550</v>
      </c>
      <c r="F54" s="19">
        <f t="shared" si="0"/>
        <v>4680</v>
      </c>
      <c r="H54" s="6">
        <v>1100</v>
      </c>
      <c r="I54" s="6">
        <v>550</v>
      </c>
    </row>
    <row r="55" spans="1:9" x14ac:dyDescent="0.15">
      <c r="A55" s="6">
        <v>31250</v>
      </c>
      <c r="B55" s="6">
        <v>31749.99</v>
      </c>
      <c r="C55" s="36">
        <f t="shared" si="1"/>
        <v>3150</v>
      </c>
      <c r="D55" s="6">
        <v>30</v>
      </c>
      <c r="E55" s="18">
        <f t="shared" si="2"/>
        <v>1575</v>
      </c>
      <c r="F55" s="19">
        <f t="shared" si="0"/>
        <v>4755</v>
      </c>
      <c r="H55" s="6">
        <v>1150</v>
      </c>
      <c r="I55" s="6">
        <v>575</v>
      </c>
    </row>
    <row r="56" spans="1:9" x14ac:dyDescent="0.15">
      <c r="A56" s="6">
        <v>31750</v>
      </c>
      <c r="B56" s="6">
        <v>32249.99</v>
      </c>
      <c r="C56" s="36">
        <f t="shared" si="1"/>
        <v>3200</v>
      </c>
      <c r="D56" s="6">
        <v>30</v>
      </c>
      <c r="E56" s="18">
        <f t="shared" si="2"/>
        <v>1600</v>
      </c>
      <c r="F56" s="19">
        <f t="shared" si="0"/>
        <v>4830</v>
      </c>
      <c r="H56" s="6">
        <v>1200</v>
      </c>
      <c r="I56" s="6">
        <v>600</v>
      </c>
    </row>
    <row r="57" spans="1:9" x14ac:dyDescent="0.15">
      <c r="A57" s="6">
        <v>32250</v>
      </c>
      <c r="B57" s="6">
        <v>32749.99</v>
      </c>
      <c r="C57" s="36">
        <f t="shared" si="1"/>
        <v>3250</v>
      </c>
      <c r="D57" s="6">
        <v>30</v>
      </c>
      <c r="E57" s="18">
        <f t="shared" si="2"/>
        <v>1625</v>
      </c>
      <c r="F57" s="19">
        <f t="shared" si="0"/>
        <v>4905</v>
      </c>
      <c r="H57" s="6">
        <v>1250</v>
      </c>
      <c r="I57" s="6">
        <v>625</v>
      </c>
    </row>
    <row r="58" spans="1:9" x14ac:dyDescent="0.15">
      <c r="A58" s="6">
        <v>32750</v>
      </c>
      <c r="B58" s="6">
        <v>33249.99</v>
      </c>
      <c r="C58" s="36">
        <f t="shared" si="1"/>
        <v>3300</v>
      </c>
      <c r="D58" s="6">
        <v>30</v>
      </c>
      <c r="E58" s="18">
        <f t="shared" si="2"/>
        <v>1650</v>
      </c>
      <c r="F58" s="19">
        <f t="shared" si="0"/>
        <v>4980</v>
      </c>
      <c r="H58" s="6">
        <v>1300</v>
      </c>
      <c r="I58" s="6">
        <v>650</v>
      </c>
    </row>
    <row r="59" spans="1:9" x14ac:dyDescent="0.15">
      <c r="A59" s="6">
        <v>33250</v>
      </c>
      <c r="B59" s="6">
        <v>33749.99</v>
      </c>
      <c r="C59" s="36">
        <f t="shared" si="1"/>
        <v>3350</v>
      </c>
      <c r="D59" s="6">
        <v>30</v>
      </c>
      <c r="E59" s="18">
        <f t="shared" si="2"/>
        <v>1675</v>
      </c>
      <c r="F59" s="19">
        <f t="shared" si="0"/>
        <v>5055</v>
      </c>
      <c r="H59" s="6">
        <v>1350</v>
      </c>
      <c r="I59" s="6">
        <v>675</v>
      </c>
    </row>
    <row r="60" spans="1:9" x14ac:dyDescent="0.15">
      <c r="A60" s="6">
        <v>33750</v>
      </c>
      <c r="B60" s="6">
        <v>34249.99</v>
      </c>
      <c r="C60" s="36">
        <f t="shared" si="1"/>
        <v>3400</v>
      </c>
      <c r="D60" s="6">
        <v>30</v>
      </c>
      <c r="E60" s="18">
        <f t="shared" si="2"/>
        <v>1700</v>
      </c>
      <c r="F60" s="19">
        <f t="shared" si="0"/>
        <v>5130</v>
      </c>
      <c r="H60" s="6">
        <v>1400</v>
      </c>
      <c r="I60" s="6">
        <v>700</v>
      </c>
    </row>
    <row r="61" spans="1:9" x14ac:dyDescent="0.15">
      <c r="A61" s="6">
        <v>34250</v>
      </c>
      <c r="B61" s="6">
        <v>34749.99</v>
      </c>
      <c r="C61" s="36">
        <f t="shared" si="1"/>
        <v>3450</v>
      </c>
      <c r="D61" s="6">
        <v>30</v>
      </c>
      <c r="E61" s="18">
        <f t="shared" si="2"/>
        <v>1725</v>
      </c>
      <c r="F61" s="19">
        <f t="shared" si="0"/>
        <v>5205</v>
      </c>
      <c r="H61" s="6">
        <v>1450</v>
      </c>
      <c r="I61" s="6">
        <v>725</v>
      </c>
    </row>
    <row r="62" spans="1:9" x14ac:dyDescent="0.15">
      <c r="A62" s="6">
        <v>34750</v>
      </c>
      <c r="B62" s="6" t="s">
        <v>60</v>
      </c>
      <c r="C62" s="36">
        <f t="shared" si="1"/>
        <v>3500</v>
      </c>
      <c r="D62" s="6">
        <v>30</v>
      </c>
      <c r="E62" s="18">
        <f t="shared" si="2"/>
        <v>1750</v>
      </c>
      <c r="F62" s="19">
        <f t="shared" si="0"/>
        <v>5280</v>
      </c>
      <c r="H62" s="6">
        <v>1500</v>
      </c>
      <c r="I62" s="6">
        <v>750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D4"/>
  <sheetViews>
    <sheetView showGridLines="0" workbookViewId="0">
      <selection activeCell="A24" sqref="A24"/>
    </sheetView>
  </sheetViews>
  <sheetFormatPr defaultColWidth="8.75" defaultRowHeight="11.25" x14ac:dyDescent="0.15"/>
  <cols>
    <col min="1" max="3" width="11.25" style="6" bestFit="1" customWidth="1"/>
    <col min="4" max="4" width="8.875" style="6" bestFit="1" customWidth="1"/>
    <col min="5" max="16384" width="8.75" style="6"/>
  </cols>
  <sheetData>
    <row r="1" spans="1:4" s="3" customFormat="1" x14ac:dyDescent="0.15">
      <c r="A1" s="2" t="s">
        <v>9</v>
      </c>
      <c r="B1" s="2" t="s">
        <v>10</v>
      </c>
      <c r="C1" s="2" t="s">
        <v>5</v>
      </c>
      <c r="D1" s="2" t="s">
        <v>6</v>
      </c>
    </row>
    <row r="2" spans="1:4" x14ac:dyDescent="0.15">
      <c r="A2" s="6">
        <v>0</v>
      </c>
      <c r="B2" s="6">
        <v>10000</v>
      </c>
      <c r="C2" s="6">
        <v>250</v>
      </c>
      <c r="D2" s="6">
        <v>250</v>
      </c>
    </row>
    <row r="3" spans="1:4" x14ac:dyDescent="0.15">
      <c r="A3" s="6">
        <v>10000.01</v>
      </c>
      <c r="B3" s="6">
        <v>99999.99</v>
      </c>
    </row>
    <row r="4" spans="1:4" x14ac:dyDescent="0.15">
      <c r="A4" s="6">
        <v>100000</v>
      </c>
      <c r="B4" s="6">
        <v>199999.99</v>
      </c>
      <c r="C4" s="6">
        <v>2500</v>
      </c>
      <c r="D4" s="6">
        <v>2500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Salary Computation</vt:lpstr>
      <vt:lpstr>Tax</vt:lpstr>
      <vt:lpstr>SSS</vt:lpstr>
      <vt:lpstr>Phil</vt:lpstr>
    </vt:vector>
  </TitlesOfParts>
  <Company>設計本部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09222669</dc:creator>
  <cp:lastModifiedBy>S.Hayashi</cp:lastModifiedBy>
  <cp:lastPrinted>2017-04-19T12:17:58Z</cp:lastPrinted>
  <dcterms:created xsi:type="dcterms:W3CDTF">2001-11-28T03:20:04Z</dcterms:created>
  <dcterms:modified xsi:type="dcterms:W3CDTF">2025-07-13T22:45:29Z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D6A0FFD">
    <vt:lpwstr/>
  </property>
  <property fmtid="{D5CDD505-2E9C-101B-9397-08002B2CF9AE}" pid="3" name="IVID335715D3">
    <vt:lpwstr/>
  </property>
  <property fmtid="{D5CDD505-2E9C-101B-9397-08002B2CF9AE}" pid="4" name="IVID255118D2">
    <vt:lpwstr/>
  </property>
  <property fmtid="{D5CDD505-2E9C-101B-9397-08002B2CF9AE}" pid="5" name="IVID7C0C0DA8">
    <vt:lpwstr/>
  </property>
</Properties>
</file>