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.Hayashi\Desktop\"/>
    </mc:Choice>
  </mc:AlternateContent>
  <xr:revisionPtr revIDLastSave="0" documentId="13_ncr:1_{1A407B47-EB09-46A9-8C60-31ABDD842D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ary Computation" sheetId="11" r:id="rId1"/>
    <sheet name="Tax" sheetId="7" r:id="rId2"/>
    <sheet name="SSS" sheetId="8" r:id="rId3"/>
    <sheet name="Phil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1" l="1"/>
  <c r="E10" i="11"/>
  <c r="E11" i="11"/>
  <c r="C11" i="11"/>
  <c r="C10" i="11"/>
  <c r="F54" i="8"/>
  <c r="E54" i="8"/>
  <c r="C54" i="8"/>
  <c r="E53" i="8"/>
  <c r="C53" i="8"/>
  <c r="F53" i="8" s="1"/>
  <c r="B53" i="8"/>
  <c r="E52" i="8"/>
  <c r="F52" i="8" s="1"/>
  <c r="C52" i="8"/>
  <c r="B52" i="8"/>
  <c r="F51" i="8"/>
  <c r="E51" i="8"/>
  <c r="C51" i="8"/>
  <c r="B51" i="8"/>
  <c r="E50" i="8"/>
  <c r="F50" i="8" s="1"/>
  <c r="C50" i="8"/>
  <c r="B50" i="8"/>
  <c r="F49" i="8"/>
  <c r="E49" i="8"/>
  <c r="C49" i="8"/>
  <c r="B49" i="8"/>
  <c r="E48" i="8"/>
  <c r="F48" i="8" s="1"/>
  <c r="C48" i="8"/>
  <c r="B48" i="8"/>
  <c r="F47" i="8"/>
  <c r="E47" i="8"/>
  <c r="C47" i="8"/>
  <c r="B47" i="8"/>
  <c r="E46" i="8"/>
  <c r="F46" i="8" s="1"/>
  <c r="C46" i="8"/>
  <c r="B46" i="8"/>
  <c r="F45" i="8"/>
  <c r="E45" i="8"/>
  <c r="C45" i="8"/>
  <c r="B45" i="8"/>
  <c r="E44" i="8"/>
  <c r="F44" i="8" s="1"/>
  <c r="C44" i="8"/>
  <c r="B44" i="8"/>
  <c r="F43" i="8"/>
  <c r="E43" i="8"/>
  <c r="C43" i="8"/>
  <c r="B43" i="8"/>
  <c r="E42" i="8"/>
  <c r="F42" i="8" s="1"/>
  <c r="C42" i="8"/>
  <c r="B42" i="8"/>
  <c r="F41" i="8"/>
  <c r="E41" i="8"/>
  <c r="C41" i="8"/>
  <c r="B41" i="8"/>
  <c r="E40" i="8"/>
  <c r="F40" i="8" s="1"/>
  <c r="C40" i="8"/>
  <c r="B40" i="8"/>
  <c r="F39" i="8"/>
  <c r="E39" i="8"/>
  <c r="C39" i="8"/>
  <c r="B39" i="8"/>
  <c r="E38" i="8"/>
  <c r="F38" i="8" s="1"/>
  <c r="C38" i="8"/>
  <c r="B38" i="8"/>
  <c r="F37" i="8"/>
  <c r="E37" i="8"/>
  <c r="C37" i="8"/>
  <c r="B37" i="8"/>
  <c r="E36" i="8"/>
  <c r="F36" i="8" s="1"/>
  <c r="C36" i="8"/>
  <c r="B36" i="8"/>
  <c r="F35" i="8"/>
  <c r="E35" i="8"/>
  <c r="C35" i="8"/>
  <c r="B35" i="8"/>
  <c r="F34" i="8"/>
  <c r="B34" i="8"/>
  <c r="F33" i="8"/>
  <c r="B33" i="8"/>
  <c r="F32" i="8"/>
  <c r="B32" i="8"/>
  <c r="F31" i="8"/>
  <c r="B31" i="8"/>
  <c r="F30" i="8"/>
  <c r="B30" i="8"/>
  <c r="F29" i="8"/>
  <c r="B29" i="8"/>
  <c r="F28" i="8"/>
  <c r="B28" i="8"/>
  <c r="F27" i="8"/>
  <c r="B27" i="8"/>
  <c r="F26" i="8"/>
  <c r="B26" i="8"/>
  <c r="F25" i="8"/>
  <c r="B25" i="8"/>
  <c r="F24" i="8"/>
  <c r="B24" i="8"/>
  <c r="F23" i="8"/>
  <c r="B23" i="8"/>
  <c r="F22" i="8"/>
  <c r="B22" i="8"/>
  <c r="F21" i="8"/>
  <c r="B21" i="8"/>
  <c r="F20" i="8"/>
  <c r="B20" i="8"/>
  <c r="F19" i="8"/>
  <c r="B19" i="8"/>
  <c r="F18" i="8"/>
  <c r="B18" i="8"/>
  <c r="F17" i="8"/>
  <c r="B17" i="8"/>
  <c r="F16" i="8"/>
  <c r="B16" i="8"/>
  <c r="F15" i="8"/>
  <c r="B15" i="8"/>
  <c r="F14" i="8"/>
  <c r="B14" i="8"/>
  <c r="F13" i="8"/>
  <c r="B13" i="8"/>
  <c r="F12" i="8"/>
  <c r="B12" i="8"/>
  <c r="F11" i="8"/>
  <c r="B11" i="8"/>
  <c r="F10" i="8"/>
  <c r="B10" i="8"/>
  <c r="F9" i="8"/>
  <c r="B9" i="8"/>
  <c r="F8" i="8"/>
  <c r="B8" i="8"/>
  <c r="F7" i="8"/>
  <c r="B7" i="8"/>
  <c r="F6" i="8"/>
  <c r="B6" i="8"/>
  <c r="F5" i="8"/>
  <c r="B5" i="8"/>
  <c r="F4" i="8"/>
  <c r="B4" i="8"/>
  <c r="F3" i="8"/>
  <c r="B3" i="8"/>
  <c r="F2" i="8"/>
  <c r="G30" i="11" l="1"/>
  <c r="E30" i="11"/>
  <c r="G31" i="11"/>
  <c r="C30" i="11"/>
  <c r="G20" i="11" l="1"/>
  <c r="G18" i="11"/>
  <c r="G16" i="11"/>
  <c r="G17" i="11" s="1"/>
  <c r="G19" i="11" l="1"/>
  <c r="G21" i="11" s="1"/>
  <c r="C12" i="11"/>
  <c r="C31" i="11" l="1"/>
  <c r="C35" i="11"/>
  <c r="E31" i="11"/>
  <c r="E35" i="11"/>
  <c r="G22" i="11"/>
  <c r="G32" i="11" s="1"/>
  <c r="G25" i="11"/>
  <c r="G26" i="11" s="1"/>
  <c r="G33" i="11" s="1"/>
  <c r="E13" i="11"/>
  <c r="E15" i="11" s="1"/>
  <c r="E16" i="11" l="1"/>
  <c r="E20" i="11"/>
  <c r="E18" i="11"/>
  <c r="C8" i="11"/>
  <c r="C13" i="11" l="1"/>
  <c r="C15" i="11" s="1"/>
  <c r="E17" i="11" l="1"/>
  <c r="C20" i="11"/>
  <c r="C18" i="11"/>
  <c r="C16" i="11"/>
  <c r="C17" i="11" s="1"/>
  <c r="E19" i="11" l="1"/>
  <c r="E21" i="11" s="1"/>
  <c r="E22" i="11" s="1"/>
  <c r="E32" i="11" s="1"/>
  <c r="C19" i="11"/>
  <c r="C21" i="11" s="1"/>
  <c r="C25" i="11" s="1"/>
  <c r="C26" i="11" s="1"/>
  <c r="C33" i="11" s="1"/>
  <c r="E25" i="11" l="1"/>
  <c r="E26" i="11" s="1"/>
  <c r="E33" i="11" s="1"/>
  <c r="C22" i="11"/>
  <c r="C32" i="11" s="1"/>
</calcChain>
</file>

<file path=xl/sharedStrings.xml><?xml version="1.0" encoding="utf-8"?>
<sst xmlns="http://schemas.openxmlformats.org/spreadsheetml/2006/main" count="69" uniqueCount="59">
  <si>
    <t>Base</t>
    <phoneticPr fontId="2"/>
  </si>
  <si>
    <t>Rate</t>
    <phoneticPr fontId="2"/>
  </si>
  <si>
    <t>more than</t>
    <phoneticPr fontId="2"/>
  </si>
  <si>
    <t>not over</t>
    <phoneticPr fontId="2"/>
  </si>
  <si>
    <t>Excess of</t>
    <phoneticPr fontId="2"/>
  </si>
  <si>
    <t>MECC</t>
    <phoneticPr fontId="2"/>
  </si>
  <si>
    <t>EMED</t>
    <phoneticPr fontId="2"/>
  </si>
  <si>
    <t>Type</t>
    <phoneticPr fontId="2"/>
  </si>
  <si>
    <t>Total</t>
    <phoneticPr fontId="2"/>
  </si>
  <si>
    <t>more than</t>
    <phoneticPr fontId="2"/>
  </si>
  <si>
    <t>not over</t>
    <phoneticPr fontId="2"/>
  </si>
  <si>
    <t>Monthly Salary</t>
    <phoneticPr fontId="2"/>
  </si>
  <si>
    <t>SSS</t>
    <phoneticPr fontId="2"/>
  </si>
  <si>
    <t>PhilHelth</t>
    <phoneticPr fontId="2"/>
  </si>
  <si>
    <t>HMDF</t>
    <phoneticPr fontId="2"/>
  </si>
  <si>
    <t>Taxable Salary</t>
    <phoneticPr fontId="2"/>
  </si>
  <si>
    <t>Excess of</t>
    <phoneticPr fontId="2"/>
  </si>
  <si>
    <t>x Rate</t>
    <phoneticPr fontId="2"/>
  </si>
  <si>
    <t>+Base</t>
    <phoneticPr fontId="2"/>
  </si>
  <si>
    <t>Annual Salary</t>
    <phoneticPr fontId="2"/>
  </si>
  <si>
    <t>Annual Tax</t>
    <phoneticPr fontId="2"/>
  </si>
  <si>
    <t>Annual</t>
    <phoneticPr fontId="2"/>
  </si>
  <si>
    <t>per Month TAX</t>
    <phoneticPr fontId="2"/>
  </si>
  <si>
    <t>Per Month Net Pay</t>
    <phoneticPr fontId="2"/>
  </si>
  <si>
    <t>Annual Net Pay</t>
    <phoneticPr fontId="2"/>
  </si>
  <si>
    <t>Months worked</t>
    <phoneticPr fontId="2"/>
  </si>
  <si>
    <t>👈</t>
    <phoneticPr fontId="2"/>
  </si>
  <si>
    <t>Pattern-1</t>
    <phoneticPr fontId="2"/>
  </si>
  <si>
    <t>Pattern-2</t>
    <phoneticPr fontId="2"/>
  </si>
  <si>
    <t>Pattern-3</t>
    <phoneticPr fontId="2"/>
  </si>
  <si>
    <t>月給を入力</t>
    <rPh sb="0" eb="2">
      <t>ゲッキュウ</t>
    </rPh>
    <rPh sb="3" eb="5">
      <t>ニュウリョク</t>
    </rPh>
    <phoneticPr fontId="2"/>
  </si>
  <si>
    <t>勤務する月数を入力</t>
    <rPh sb="0" eb="2">
      <t>キンム</t>
    </rPh>
    <rPh sb="4" eb="6">
      <t>ツキスウ</t>
    </rPh>
    <rPh sb="7" eb="9">
      <t>ニュウリョク</t>
    </rPh>
    <phoneticPr fontId="2"/>
  </si>
  <si>
    <t>月給と月数から</t>
    <rPh sb="0" eb="2">
      <t>ゲッキュウ</t>
    </rPh>
    <rPh sb="3" eb="5">
      <t>ツキスウ</t>
    </rPh>
    <phoneticPr fontId="2"/>
  </si>
  <si>
    <t>求めるパターン</t>
    <rPh sb="0" eb="1">
      <t>モト</t>
    </rPh>
    <phoneticPr fontId="2"/>
  </si>
  <si>
    <t>年収と月数から</t>
    <rPh sb="0" eb="2">
      <t>ネンシュウ</t>
    </rPh>
    <rPh sb="3" eb="5">
      <t>ツキスウ</t>
    </rPh>
    <phoneticPr fontId="2"/>
  </si>
  <si>
    <t>社保あり</t>
    <rPh sb="0" eb="2">
      <t>シャホ</t>
    </rPh>
    <phoneticPr fontId="2"/>
  </si>
  <si>
    <t>社保なし</t>
    <rPh sb="0" eb="2">
      <t>シャホ</t>
    </rPh>
    <phoneticPr fontId="2"/>
  </si>
  <si>
    <t>税率</t>
    <rPh sb="0" eb="2">
      <t>ゼイリツ</t>
    </rPh>
    <phoneticPr fontId="2"/>
  </si>
  <si>
    <t>ER(RSS)</t>
    <phoneticPr fontId="2"/>
  </si>
  <si>
    <t>ER(EC)</t>
    <phoneticPr fontId="2"/>
  </si>
  <si>
    <t>EE(RSS)</t>
    <phoneticPr fontId="2"/>
  </si>
  <si>
    <t>Mandatory(ER)</t>
    <phoneticPr fontId="2"/>
  </si>
  <si>
    <t>Mandatory(EE)</t>
    <phoneticPr fontId="2"/>
  </si>
  <si>
    <t>オレンジのセルのみ入力可</t>
    <rPh sb="9" eb="11">
      <t>ニュウリョク</t>
    </rPh>
    <rPh sb="11" eb="12">
      <t>カ</t>
    </rPh>
    <phoneticPr fontId="2"/>
  </si>
  <si>
    <t>社保会社負担(月額)</t>
    <rPh sb="0" eb="2">
      <t>シャホ</t>
    </rPh>
    <rPh sb="2" eb="4">
      <t>カイシャ</t>
    </rPh>
    <rPh sb="4" eb="6">
      <t>フタン</t>
    </rPh>
    <rPh sb="7" eb="9">
      <t>ゲツガク</t>
    </rPh>
    <phoneticPr fontId="2"/>
  </si>
  <si>
    <t>手取り(月額)</t>
    <rPh sb="0" eb="2">
      <t>テド</t>
    </rPh>
    <phoneticPr fontId="2"/>
  </si>
  <si>
    <t>所得税(月額)</t>
    <rPh sb="0" eb="3">
      <t>ショトクゼイ</t>
    </rPh>
    <phoneticPr fontId="2"/>
  </si>
  <si>
    <t>社保個人負担(月額)</t>
    <rPh sb="0" eb="2">
      <t>シャホ</t>
    </rPh>
    <rPh sb="2" eb="4">
      <t>コジン</t>
    </rPh>
    <rPh sb="4" eb="6">
      <t>フタン</t>
    </rPh>
    <phoneticPr fontId="2"/>
  </si>
  <si>
    <t>給与(月額)</t>
    <rPh sb="0" eb="2">
      <t>キュウヨ</t>
    </rPh>
    <phoneticPr fontId="2"/>
  </si>
  <si>
    <t>税額(年間)</t>
    <rPh sb="0" eb="2">
      <t>ゼイガク</t>
    </rPh>
    <rPh sb="3" eb="5">
      <t>ネンカン</t>
    </rPh>
    <phoneticPr fontId="2"/>
  </si>
  <si>
    <t>税額(月額)</t>
    <rPh sb="0" eb="2">
      <t>ゼイガク</t>
    </rPh>
    <rPh sb="3" eb="5">
      <t>ゲツガク</t>
    </rPh>
    <phoneticPr fontId="2"/>
  </si>
  <si>
    <t>手取り(月額)</t>
    <rPh sb="0" eb="2">
      <t>テド</t>
    </rPh>
    <rPh sb="4" eb="6">
      <t>ゲツガク</t>
    </rPh>
    <phoneticPr fontId="2"/>
  </si>
  <si>
    <t>手取り(年間)</t>
    <rPh sb="0" eb="2">
      <t>テド</t>
    </rPh>
    <rPh sb="4" eb="6">
      <t>ネンカン</t>
    </rPh>
    <phoneticPr fontId="2"/>
  </si>
  <si>
    <t>課税収入(年間)</t>
    <rPh sb="0" eb="2">
      <t>カゼイ</t>
    </rPh>
    <rPh sb="2" eb="4">
      <t>シュウニュウ</t>
    </rPh>
    <phoneticPr fontId="2"/>
  </si>
  <si>
    <t>PagIbig天引き(月額)</t>
    <rPh sb="7" eb="9">
      <t>テンビ</t>
    </rPh>
    <phoneticPr fontId="2"/>
  </si>
  <si>
    <t>SSS天引き(月額)</t>
    <rPh sb="3" eb="5">
      <t>テンビ</t>
    </rPh>
    <phoneticPr fontId="2"/>
  </si>
  <si>
    <t>PhilHealth天引き(月額)</t>
    <rPh sb="10" eb="12">
      <t>テンビ</t>
    </rPh>
    <phoneticPr fontId="2"/>
  </si>
  <si>
    <t>社保天引き合計(年間)</t>
    <rPh sb="0" eb="2">
      <t>シャホ</t>
    </rPh>
    <rPh sb="2" eb="4">
      <t>テンビ</t>
    </rPh>
    <rPh sb="5" eb="7">
      <t>ゴウケイ</t>
    </rPh>
    <rPh sb="8" eb="10">
      <t>ネンカン</t>
    </rPh>
    <phoneticPr fontId="2"/>
  </si>
  <si>
    <t>収入(年間)</t>
    <rPh sb="0" eb="2">
      <t>シュウニュウ</t>
    </rPh>
    <rPh sb="3" eb="5">
      <t>ネンカン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</si>
</sst>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9"/>
      <name val="Verdana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name val="Segoe UI Symbol"/>
      <family val="2"/>
    </font>
    <font>
      <sz val="12"/>
      <name val="ＭＳ Ｐゴシック"/>
      <family val="2"/>
      <charset val="128"/>
    </font>
    <font>
      <b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40" fontId="1" fillId="0" borderId="0" applyFont="0" applyFill="0" applyBorder="0" applyAlignment="0" applyProtection="0"/>
  </cellStyleXfs>
  <cellXfs count="34">
    <xf numFmtId="0" fontId="0" fillId="0" borderId="0" xfId="0"/>
    <xf numFmtId="40" fontId="0" fillId="0" borderId="0" xfId="2" applyFont="1"/>
    <xf numFmtId="40" fontId="4" fillId="3" borderId="0" xfId="2" applyFont="1" applyFill="1" applyAlignment="1">
      <alignment horizontal="center"/>
    </xf>
    <xf numFmtId="40" fontId="4" fillId="0" borderId="0" xfId="2" applyFont="1" applyAlignment="1">
      <alignment horizontal="center"/>
    </xf>
    <xf numFmtId="38" fontId="4" fillId="0" borderId="0" xfId="1" applyFont="1"/>
    <xf numFmtId="38" fontId="4" fillId="3" borderId="0" xfId="1" applyFont="1" applyFill="1" applyAlignment="1">
      <alignment horizontal="center"/>
    </xf>
    <xf numFmtId="40" fontId="3" fillId="0" borderId="0" xfId="2" applyFont="1"/>
    <xf numFmtId="40" fontId="4" fillId="0" borderId="0" xfId="2" applyFont="1"/>
    <xf numFmtId="0" fontId="5" fillId="0" borderId="0" xfId="0" applyFont="1"/>
    <xf numFmtId="0" fontId="5" fillId="0" borderId="1" xfId="0" quotePrefix="1" applyFont="1" applyBorder="1"/>
    <xf numFmtId="0" fontId="5" fillId="0" borderId="1" xfId="0" applyFont="1" applyBorder="1"/>
    <xf numFmtId="0" fontId="6" fillId="0" borderId="0" xfId="0" applyFont="1"/>
    <xf numFmtId="40" fontId="5" fillId="0" borderId="0" xfId="1" applyNumberFormat="1" applyFont="1"/>
    <xf numFmtId="40" fontId="6" fillId="0" borderId="0" xfId="1" applyNumberFormat="1" applyFont="1"/>
    <xf numFmtId="40" fontId="5" fillId="0" borderId="2" xfId="1" applyNumberFormat="1" applyFont="1" applyBorder="1"/>
    <xf numFmtId="40" fontId="3" fillId="0" borderId="0" xfId="3" applyFont="1"/>
    <xf numFmtId="40" fontId="4" fillId="3" borderId="0" xfId="3" applyFont="1" applyFill="1" applyAlignment="1">
      <alignment horizontal="center"/>
    </xf>
    <xf numFmtId="40" fontId="4" fillId="2" borderId="0" xfId="3" applyFont="1" applyFill="1" applyAlignment="1">
      <alignment horizontal="center"/>
    </xf>
    <xf numFmtId="40" fontId="3" fillId="2" borderId="0" xfId="3" applyFont="1" applyFill="1"/>
    <xf numFmtId="40" fontId="4" fillId="4" borderId="0" xfId="3" applyFont="1" applyFill="1"/>
    <xf numFmtId="0" fontId="5" fillId="0" borderId="0" xfId="0" applyFont="1" applyAlignment="1">
      <alignment horizontal="right"/>
    </xf>
    <xf numFmtId="0" fontId="5" fillId="0" borderId="0" xfId="0" quotePrefix="1" applyFont="1" applyBorder="1"/>
    <xf numFmtId="40" fontId="5" fillId="5" borderId="0" xfId="1" applyNumberFormat="1" applyFont="1" applyFill="1"/>
    <xf numFmtId="40" fontId="5" fillId="5" borderId="1" xfId="1" applyNumberFormat="1" applyFont="1" applyFill="1" applyBorder="1"/>
    <xf numFmtId="40" fontId="6" fillId="5" borderId="0" xfId="1" applyNumberFormat="1" applyFont="1" applyFill="1"/>
    <xf numFmtId="40" fontId="5" fillId="5" borderId="0" xfId="1" applyNumberFormat="1" applyFont="1" applyFill="1" applyBorder="1"/>
    <xf numFmtId="0" fontId="6" fillId="6" borderId="0" xfId="0" applyFont="1" applyFill="1"/>
    <xf numFmtId="40" fontId="5" fillId="6" borderId="0" xfId="1" applyNumberFormat="1" applyFont="1" applyFill="1"/>
    <xf numFmtId="40" fontId="6" fillId="6" borderId="0" xfId="1" applyNumberFormat="1" applyFont="1" applyFill="1"/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40" fontId="8" fillId="0" borderId="0" xfId="1" applyNumberFormat="1" applyFont="1"/>
    <xf numFmtId="0" fontId="9" fillId="0" borderId="0" xfId="0" applyFont="1" applyAlignment="1">
      <alignment horizontal="right"/>
    </xf>
  </cellXfs>
  <cellStyles count="4">
    <cellStyle name="桁区切り" xfId="1" builtinId="6"/>
    <cellStyle name="桁区切り [0.00]" xfId="2" builtinId="3"/>
    <cellStyle name="桁区切り [0.00] 2" xfId="3" xr:uid="{E69007CB-83DE-4CF8-AF34-06B62205756F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B2B2B2"/>
      <rgbColor rgb="00CCFFFF"/>
      <rgbColor rgb="00C0C0C0"/>
      <rgbColor rgb="00800080"/>
      <rgbColor rgb="00969696"/>
      <rgbColor rgb="00C0C0C0"/>
      <rgbColor rgb="00FFFFE1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DDDDDD"/>
      <rgbColor rgb="00666699"/>
      <rgbColor rgb="00969696"/>
      <rgbColor rgb="00CCECFF"/>
      <rgbColor rgb="00339966"/>
      <rgbColor rgb="00FFCCFF"/>
      <rgbColor rgb="00EAEAEA"/>
      <rgbColor rgb="00DDDDDD"/>
      <rgbColor rgb="00993366"/>
      <rgbColor rgb="00CCFFCC"/>
      <rgbColor rgb="00FFFFC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37"/>
  <sheetViews>
    <sheetView showGridLines="0" tabSelected="1" workbookViewId="0">
      <selection activeCell="C13" sqref="C13"/>
    </sheetView>
  </sheetViews>
  <sheetFormatPr defaultRowHeight="15" x14ac:dyDescent="0.2"/>
  <cols>
    <col min="1" max="1" width="29.5" style="20" customWidth="1"/>
    <col min="2" max="2" width="27" style="8" customWidth="1"/>
    <col min="3" max="3" width="16.125" style="12" customWidth="1"/>
    <col min="4" max="4" width="4.5" style="8" customWidth="1"/>
    <col min="5" max="5" width="14.625" style="8" bestFit="1" customWidth="1"/>
    <col min="6" max="6" width="3.25" style="8" customWidth="1"/>
    <col min="7" max="7" width="14.625" style="8" bestFit="1" customWidth="1"/>
    <col min="8" max="8" width="9.25" style="8" bestFit="1" customWidth="1"/>
    <col min="9" max="16384" width="9" style="8"/>
  </cols>
  <sheetData>
    <row r="1" spans="1:8" x14ac:dyDescent="0.2">
      <c r="C1" s="12" t="s">
        <v>27</v>
      </c>
      <c r="E1" s="12" t="s">
        <v>28</v>
      </c>
      <c r="G1" s="12" t="s">
        <v>29</v>
      </c>
    </row>
    <row r="2" spans="1:8" x14ac:dyDescent="0.2">
      <c r="A2" s="33" t="s">
        <v>43</v>
      </c>
      <c r="C2" s="32" t="s">
        <v>32</v>
      </c>
      <c r="E2" s="31" t="s">
        <v>34</v>
      </c>
      <c r="G2" s="31" t="s">
        <v>34</v>
      </c>
    </row>
    <row r="3" spans="1:8" x14ac:dyDescent="0.2">
      <c r="C3" s="32" t="s">
        <v>33</v>
      </c>
      <c r="E3" s="32" t="s">
        <v>33</v>
      </c>
      <c r="G3" s="32" t="s">
        <v>33</v>
      </c>
    </row>
    <row r="4" spans="1:8" x14ac:dyDescent="0.2">
      <c r="C4" s="32"/>
      <c r="E4" s="32" t="s">
        <v>35</v>
      </c>
      <c r="G4" s="32" t="s">
        <v>36</v>
      </c>
    </row>
    <row r="5" spans="1:8" x14ac:dyDescent="0.2">
      <c r="G5"/>
    </row>
    <row r="6" spans="1:8" ht="17.25" x14ac:dyDescent="0.3">
      <c r="A6" s="30" t="s">
        <v>30</v>
      </c>
      <c r="B6" s="8" t="s">
        <v>11</v>
      </c>
      <c r="C6" s="27">
        <v>50000</v>
      </c>
      <c r="D6" s="29" t="s">
        <v>26</v>
      </c>
      <c r="E6"/>
      <c r="G6"/>
    </row>
    <row r="7" spans="1:8" ht="17.25" x14ac:dyDescent="0.3">
      <c r="A7" s="30" t="s">
        <v>31</v>
      </c>
      <c r="B7" s="8" t="s">
        <v>25</v>
      </c>
      <c r="C7" s="26">
        <v>12</v>
      </c>
      <c r="D7" s="29" t="s">
        <v>26</v>
      </c>
      <c r="E7" s="26">
        <v>6</v>
      </c>
      <c r="F7" s="29" t="s">
        <v>26</v>
      </c>
      <c r="G7" s="26">
        <v>4</v>
      </c>
      <c r="H7" s="29" t="s">
        <v>26</v>
      </c>
    </row>
    <row r="8" spans="1:8" ht="17.25" x14ac:dyDescent="0.3">
      <c r="A8" s="30" t="s">
        <v>58</v>
      </c>
      <c r="B8" s="8" t="s">
        <v>19</v>
      </c>
      <c r="C8" s="22">
        <f>C6*C7</f>
        <v>600000</v>
      </c>
      <c r="E8" s="28">
        <v>600000</v>
      </c>
      <c r="F8" s="29" t="s">
        <v>26</v>
      </c>
      <c r="G8"/>
    </row>
    <row r="9" spans="1:8" x14ac:dyDescent="0.2">
      <c r="C9" s="8"/>
      <c r="G9"/>
    </row>
    <row r="10" spans="1:8" x14ac:dyDescent="0.2">
      <c r="A10" s="30" t="s">
        <v>55</v>
      </c>
      <c r="B10" s="8" t="s">
        <v>12</v>
      </c>
      <c r="C10" s="22">
        <f>VLOOKUP(C6,SSS!$A$1:$F$54,5)</f>
        <v>1350</v>
      </c>
      <c r="E10" s="22">
        <f>VLOOKUP(E8/E7,SSS!$A$1:$F$54,5)</f>
        <v>1350</v>
      </c>
      <c r="G10"/>
    </row>
    <row r="11" spans="1:8" x14ac:dyDescent="0.2">
      <c r="A11" s="30" t="s">
        <v>56</v>
      </c>
      <c r="B11" s="8" t="s">
        <v>13</v>
      </c>
      <c r="C11" s="22">
        <f>IF(VLOOKUP(C6,Phil!$A$1:$D$40,3)&lt;&gt;0,VLOOKUP(C6,Phil!$A$1:$D$40,3),C6*0.04)/2</f>
        <v>1000</v>
      </c>
      <c r="E11" s="22">
        <f>IF(VLOOKUP(E8/E7,Phil!$A$1:$D$40,3)&lt;&gt;0,VLOOKUP(E8/E7,Phil!$A$1:$D$40,3),E8/E7*0.04)/2</f>
        <v>450</v>
      </c>
      <c r="G11"/>
    </row>
    <row r="12" spans="1:8" x14ac:dyDescent="0.2">
      <c r="A12" s="30" t="s">
        <v>54</v>
      </c>
      <c r="B12" s="8" t="s">
        <v>14</v>
      </c>
      <c r="C12" s="22">
        <f>MIN(C6*0.02,100)</f>
        <v>100</v>
      </c>
      <c r="E12" s="22">
        <f>MIN(E8/E7*0.02,100)</f>
        <v>100</v>
      </c>
      <c r="G12"/>
    </row>
    <row r="13" spans="1:8" ht="15.75" thickBot="1" x14ac:dyDescent="0.25">
      <c r="A13" s="33" t="s">
        <v>57</v>
      </c>
      <c r="B13" s="20" t="s">
        <v>21</v>
      </c>
      <c r="C13" s="14">
        <f>SUM(C10:C12)*C7</f>
        <v>29400</v>
      </c>
      <c r="E13" s="14">
        <f>SUM(E10:E12)*E7</f>
        <v>11400</v>
      </c>
      <c r="G13"/>
    </row>
    <row r="14" spans="1:8" ht="15.75" thickTop="1" x14ac:dyDescent="0.2">
      <c r="E14" s="12"/>
      <c r="G14"/>
    </row>
    <row r="15" spans="1:8" ht="17.25" x14ac:dyDescent="0.3">
      <c r="A15" s="30" t="s">
        <v>53</v>
      </c>
      <c r="B15" s="8" t="s">
        <v>15</v>
      </c>
      <c r="C15" s="22">
        <f>C8-C13</f>
        <v>570600</v>
      </c>
      <c r="E15" s="22">
        <f>E8-E13</f>
        <v>588600</v>
      </c>
      <c r="G15" s="28">
        <v>120000</v>
      </c>
      <c r="H15" s="29" t="s">
        <v>26</v>
      </c>
    </row>
    <row r="16" spans="1:8" x14ac:dyDescent="0.2">
      <c r="A16" s="30"/>
      <c r="B16" s="10" t="s">
        <v>16</v>
      </c>
      <c r="C16" s="23">
        <f>VLOOKUP($C$15,Tax!$B$2:$F$7,5)</f>
        <v>400000</v>
      </c>
      <c r="E16" s="23">
        <f>VLOOKUP($E$15,Tax!$B$2:$F$7,5)</f>
        <v>400000</v>
      </c>
      <c r="G16" s="23">
        <f>VLOOKUP($G$15,Tax!$B$2:$F$7,5)</f>
        <v>0</v>
      </c>
    </row>
    <row r="17" spans="1:7" x14ac:dyDescent="0.2">
      <c r="C17" s="22">
        <f>IF(C15-C16&lt;0,0,C15-C16)</f>
        <v>170600</v>
      </c>
      <c r="E17" s="22">
        <f>IF(E15-E16&lt;0,0,E15-E16)</f>
        <v>188600</v>
      </c>
      <c r="G17" s="22">
        <f>IF(G15-G16&lt;0,0,G15-G16)</f>
        <v>120000</v>
      </c>
    </row>
    <row r="18" spans="1:7" x14ac:dyDescent="0.2">
      <c r="A18" s="30" t="s">
        <v>37</v>
      </c>
      <c r="B18" s="9" t="s">
        <v>17</v>
      </c>
      <c r="C18" s="23">
        <f>VLOOKUP($C$15,Tax!$B$2:$F$7,4)</f>
        <v>0.2</v>
      </c>
      <c r="E18" s="23">
        <f>VLOOKUP($E$15,Tax!$B$2:$F$7,4)</f>
        <v>0.2</v>
      </c>
      <c r="G18" s="23">
        <f>VLOOKUP($G$15,Tax!$B$2:$F$7,4)</f>
        <v>0</v>
      </c>
    </row>
    <row r="19" spans="1:7" x14ac:dyDescent="0.2">
      <c r="C19" s="22">
        <f>C17*C18</f>
        <v>34120</v>
      </c>
      <c r="E19" s="22">
        <f>E17*E18</f>
        <v>37720</v>
      </c>
      <c r="G19" s="22">
        <f>G17*G18</f>
        <v>0</v>
      </c>
    </row>
    <row r="20" spans="1:7" x14ac:dyDescent="0.2">
      <c r="B20" s="9" t="s">
        <v>18</v>
      </c>
      <c r="C20" s="23">
        <f>VLOOKUP($C$15,Tax!$B$2:$F$7,3)</f>
        <v>22500</v>
      </c>
      <c r="E20" s="23">
        <f>VLOOKUP($E$15,Tax!$B$2:$F$7,3)</f>
        <v>22500</v>
      </c>
      <c r="G20" s="23">
        <f>VLOOKUP($G$15,Tax!$B$2:$F$7,3)</f>
        <v>0</v>
      </c>
    </row>
    <row r="21" spans="1:7" x14ac:dyDescent="0.2">
      <c r="A21" s="30" t="s">
        <v>49</v>
      </c>
      <c r="B21" s="11" t="s">
        <v>20</v>
      </c>
      <c r="C21" s="24">
        <f>SUM(C19:C20)</f>
        <v>56620</v>
      </c>
      <c r="E21" s="24">
        <f>SUM(E19:E20)</f>
        <v>60220</v>
      </c>
      <c r="G21" s="24">
        <f>SUM(G19:G20)</f>
        <v>0</v>
      </c>
    </row>
    <row r="22" spans="1:7" x14ac:dyDescent="0.2">
      <c r="A22" s="30" t="s">
        <v>50</v>
      </c>
      <c r="B22" s="21" t="s">
        <v>22</v>
      </c>
      <c r="C22" s="25">
        <f>C21/C7</f>
        <v>4718.333333333333</v>
      </c>
      <c r="E22" s="25">
        <f>E21/E7</f>
        <v>10036.666666666666</v>
      </c>
      <c r="G22" s="25">
        <f>G21/G7</f>
        <v>0</v>
      </c>
    </row>
    <row r="23" spans="1:7" x14ac:dyDescent="0.2">
      <c r="B23" s="11"/>
      <c r="C23" s="13"/>
      <c r="E23" s="13"/>
      <c r="G23" s="13"/>
    </row>
    <row r="24" spans="1:7" x14ac:dyDescent="0.2">
      <c r="B24" s="11"/>
      <c r="C24" s="13"/>
      <c r="E24" s="13"/>
      <c r="G24" s="13"/>
    </row>
    <row r="25" spans="1:7" x14ac:dyDescent="0.2">
      <c r="A25" s="30" t="s">
        <v>52</v>
      </c>
      <c r="B25" s="11" t="s">
        <v>24</v>
      </c>
      <c r="C25" s="24">
        <f>C8-C21-C13</f>
        <v>513980</v>
      </c>
      <c r="E25" s="24">
        <f>E8-E21-E13</f>
        <v>528380</v>
      </c>
      <c r="G25" s="24">
        <f>G15-G21</f>
        <v>120000</v>
      </c>
    </row>
    <row r="26" spans="1:7" x14ac:dyDescent="0.2">
      <c r="A26" s="30" t="s">
        <v>51</v>
      </c>
      <c r="B26" s="8" t="s">
        <v>23</v>
      </c>
      <c r="C26" s="24">
        <f>C25/C7</f>
        <v>42831.666666666664</v>
      </c>
      <c r="E26" s="24">
        <f>E25/E7</f>
        <v>88063.333333333328</v>
      </c>
      <c r="G26" s="24">
        <f>G25/G7</f>
        <v>30000</v>
      </c>
    </row>
    <row r="29" spans="1:7" x14ac:dyDescent="0.2">
      <c r="B29" s="20"/>
    </row>
    <row r="30" spans="1:7" x14ac:dyDescent="0.2">
      <c r="B30" s="30" t="s">
        <v>48</v>
      </c>
      <c r="C30" s="22">
        <f>C6</f>
        <v>50000</v>
      </c>
      <c r="E30" s="22">
        <f>E8/E7</f>
        <v>100000</v>
      </c>
      <c r="G30" s="22">
        <f>G15/G7</f>
        <v>30000</v>
      </c>
    </row>
    <row r="31" spans="1:7" x14ac:dyDescent="0.2">
      <c r="B31" s="30" t="s">
        <v>47</v>
      </c>
      <c r="C31" s="22">
        <f>SUM(C10:C12)</f>
        <v>2450</v>
      </c>
      <c r="E31" s="22">
        <f>SUM(E10:E12)</f>
        <v>1900</v>
      </c>
      <c r="G31" s="22">
        <f>SUM(G10:G12)</f>
        <v>0</v>
      </c>
    </row>
    <row r="32" spans="1:7" x14ac:dyDescent="0.2">
      <c r="B32" s="30" t="s">
        <v>46</v>
      </c>
      <c r="C32" s="22">
        <f>C22</f>
        <v>4718.333333333333</v>
      </c>
      <c r="E32" s="22">
        <f>E22</f>
        <v>10036.666666666666</v>
      </c>
      <c r="G32" s="22">
        <f>G22</f>
        <v>0</v>
      </c>
    </row>
    <row r="33" spans="2:7" x14ac:dyDescent="0.2">
      <c r="B33" s="30" t="s">
        <v>45</v>
      </c>
      <c r="C33" s="22">
        <f>C26</f>
        <v>42831.666666666664</v>
      </c>
      <c r="E33" s="22">
        <f>E26</f>
        <v>88063.333333333328</v>
      </c>
      <c r="G33" s="22">
        <f>G26</f>
        <v>30000</v>
      </c>
    </row>
    <row r="34" spans="2:7" x14ac:dyDescent="0.2">
      <c r="B34" s="20"/>
      <c r="E34" s="12"/>
      <c r="G34" s="12"/>
    </row>
    <row r="35" spans="2:7" x14ac:dyDescent="0.2">
      <c r="B35" s="30" t="s">
        <v>44</v>
      </c>
      <c r="C35" s="22">
        <f>C10*2+10+C11+C12</f>
        <v>3810</v>
      </c>
      <c r="E35" s="22">
        <f>E10*2+10+E11+E12</f>
        <v>3260</v>
      </c>
      <c r="G35"/>
    </row>
    <row r="36" spans="2:7" x14ac:dyDescent="0.2">
      <c r="B36" s="20"/>
    </row>
    <row r="37" spans="2:7" x14ac:dyDescent="0.2">
      <c r="B37" s="20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F7"/>
  <sheetViews>
    <sheetView showGridLines="0" workbookViewId="0">
      <selection activeCell="D2" sqref="D2:E7"/>
    </sheetView>
  </sheetViews>
  <sheetFormatPr defaultColWidth="8.75" defaultRowHeight="11.25" x14ac:dyDescent="0.15"/>
  <cols>
    <col min="1" max="1" width="5.375" style="4" bestFit="1" customWidth="1"/>
    <col min="2" max="3" width="11.25" style="1" bestFit="1" customWidth="1"/>
    <col min="4" max="4" width="13.375" style="1" bestFit="1" customWidth="1"/>
    <col min="5" max="5" width="8.875" style="1" bestFit="1" customWidth="1"/>
    <col min="6" max="6" width="11.25" style="1" bestFit="1" customWidth="1"/>
    <col min="7" max="16384" width="8.75" style="1"/>
  </cols>
  <sheetData>
    <row r="1" spans="1:6" s="3" customFormat="1" x14ac:dyDescent="0.15">
      <c r="A1" s="5" t="s">
        <v>7</v>
      </c>
      <c r="B1" s="2" t="s">
        <v>2</v>
      </c>
      <c r="C1" s="2" t="s">
        <v>3</v>
      </c>
      <c r="D1" s="2" t="s">
        <v>0</v>
      </c>
      <c r="E1" s="2" t="s">
        <v>1</v>
      </c>
      <c r="F1" s="2" t="s">
        <v>4</v>
      </c>
    </row>
    <row r="2" spans="1:6" x14ac:dyDescent="0.15">
      <c r="A2" s="4">
        <v>1</v>
      </c>
      <c r="B2" s="1">
        <v>0</v>
      </c>
      <c r="C2" s="1">
        <v>250000</v>
      </c>
      <c r="D2" s="1">
        <v>0</v>
      </c>
      <c r="E2" s="1">
        <v>0</v>
      </c>
      <c r="F2" s="1">
        <v>0</v>
      </c>
    </row>
    <row r="3" spans="1:6" x14ac:dyDescent="0.15">
      <c r="A3" s="4">
        <v>2</v>
      </c>
      <c r="B3" s="1">
        <v>250000</v>
      </c>
      <c r="C3" s="1">
        <v>400000</v>
      </c>
      <c r="D3" s="1">
        <v>0</v>
      </c>
      <c r="E3" s="1">
        <v>0.15</v>
      </c>
      <c r="F3" s="1">
        <v>250000</v>
      </c>
    </row>
    <row r="4" spans="1:6" x14ac:dyDescent="0.15">
      <c r="A4" s="4">
        <v>3</v>
      </c>
      <c r="B4" s="1">
        <v>400000</v>
      </c>
      <c r="C4" s="1">
        <v>800000</v>
      </c>
      <c r="D4" s="1">
        <v>22500</v>
      </c>
      <c r="E4" s="1">
        <v>0.2</v>
      </c>
      <c r="F4" s="1">
        <v>400000</v>
      </c>
    </row>
    <row r="5" spans="1:6" x14ac:dyDescent="0.15">
      <c r="A5" s="4">
        <v>4</v>
      </c>
      <c r="B5" s="1">
        <v>800000</v>
      </c>
      <c r="C5" s="1">
        <v>2000000</v>
      </c>
      <c r="D5" s="1">
        <v>102500</v>
      </c>
      <c r="E5" s="1">
        <v>0.25</v>
      </c>
      <c r="F5" s="1">
        <v>800000</v>
      </c>
    </row>
    <row r="6" spans="1:6" x14ac:dyDescent="0.15">
      <c r="A6" s="4">
        <v>5</v>
      </c>
      <c r="B6" s="1">
        <v>2000000</v>
      </c>
      <c r="C6" s="1">
        <v>8000000</v>
      </c>
      <c r="D6" s="1">
        <v>402500</v>
      </c>
      <c r="E6" s="1">
        <v>0.3</v>
      </c>
      <c r="F6" s="1">
        <v>2000000</v>
      </c>
    </row>
    <row r="7" spans="1:6" x14ac:dyDescent="0.15">
      <c r="A7" s="4">
        <v>6</v>
      </c>
      <c r="B7" s="1">
        <v>8000000</v>
      </c>
      <c r="D7" s="1">
        <v>2202500</v>
      </c>
      <c r="E7" s="1">
        <v>0.35</v>
      </c>
      <c r="F7" s="1">
        <v>8000000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I54"/>
  <sheetViews>
    <sheetView showGridLines="0" workbookViewId="0">
      <selection activeCell="M43" sqref="M43"/>
    </sheetView>
  </sheetViews>
  <sheetFormatPr defaultColWidth="8.75" defaultRowHeight="11.25" x14ac:dyDescent="0.15"/>
  <cols>
    <col min="1" max="3" width="11.25" style="6" bestFit="1" customWidth="1"/>
    <col min="4" max="4" width="8.875" style="6" bestFit="1" customWidth="1"/>
    <col min="5" max="5" width="11.25" style="6" bestFit="1" customWidth="1"/>
    <col min="6" max="6" width="11.125" style="7" customWidth="1"/>
    <col min="7" max="16384" width="8.75" style="6"/>
  </cols>
  <sheetData>
    <row r="1" spans="1:9" s="3" customFormat="1" x14ac:dyDescent="0.15">
      <c r="A1" s="16" t="s">
        <v>2</v>
      </c>
      <c r="B1" s="16" t="s">
        <v>3</v>
      </c>
      <c r="C1" s="16" t="s">
        <v>38</v>
      </c>
      <c r="D1" s="16" t="s">
        <v>39</v>
      </c>
      <c r="E1" s="17" t="s">
        <v>40</v>
      </c>
      <c r="F1" s="16" t="s">
        <v>8</v>
      </c>
      <c r="H1" s="3" t="s">
        <v>41</v>
      </c>
      <c r="I1" s="3" t="s">
        <v>42</v>
      </c>
    </row>
    <row r="2" spans="1:9" x14ac:dyDescent="0.15">
      <c r="A2" s="15">
        <v>0</v>
      </c>
      <c r="B2" s="6">
        <v>4250</v>
      </c>
      <c r="C2" s="15">
        <v>380</v>
      </c>
      <c r="D2" s="15">
        <v>0</v>
      </c>
      <c r="E2" s="18">
        <v>180</v>
      </c>
      <c r="F2" s="19">
        <f>SUM(C2:E2)</f>
        <v>560</v>
      </c>
    </row>
    <row r="3" spans="1:9" x14ac:dyDescent="0.15">
      <c r="A3" s="15">
        <v>4250</v>
      </c>
      <c r="B3" s="6">
        <f>A3+500-0.01</f>
        <v>4749.99</v>
      </c>
      <c r="C3" s="15">
        <v>427.5</v>
      </c>
      <c r="D3" s="15">
        <v>10</v>
      </c>
      <c r="E3" s="18">
        <v>202.5</v>
      </c>
      <c r="F3" s="19">
        <f t="shared" ref="F3:F54" si="0">SUM(C3:E3)</f>
        <v>640</v>
      </c>
    </row>
    <row r="4" spans="1:9" x14ac:dyDescent="0.15">
      <c r="A4" s="15">
        <v>4750</v>
      </c>
      <c r="B4" s="6">
        <f t="shared" ref="B4:B53" si="1">A4+500-0.01</f>
        <v>5249.99</v>
      </c>
      <c r="C4" s="15">
        <v>475</v>
      </c>
      <c r="D4" s="15">
        <v>10</v>
      </c>
      <c r="E4" s="18">
        <v>225</v>
      </c>
      <c r="F4" s="19">
        <f t="shared" si="0"/>
        <v>710</v>
      </c>
    </row>
    <row r="5" spans="1:9" x14ac:dyDescent="0.15">
      <c r="A5" s="15">
        <v>5250</v>
      </c>
      <c r="B5" s="6">
        <f t="shared" si="1"/>
        <v>5749.99</v>
      </c>
      <c r="C5" s="15">
        <v>522.5</v>
      </c>
      <c r="D5" s="15">
        <v>10</v>
      </c>
      <c r="E5" s="18">
        <v>247.5</v>
      </c>
      <c r="F5" s="19">
        <f t="shared" si="0"/>
        <v>780</v>
      </c>
    </row>
    <row r="6" spans="1:9" x14ac:dyDescent="0.15">
      <c r="A6" s="15">
        <v>5750</v>
      </c>
      <c r="B6" s="6">
        <f t="shared" si="1"/>
        <v>6249.99</v>
      </c>
      <c r="C6" s="15">
        <v>570</v>
      </c>
      <c r="D6" s="15">
        <v>10</v>
      </c>
      <c r="E6" s="18">
        <v>270</v>
      </c>
      <c r="F6" s="19">
        <f t="shared" si="0"/>
        <v>850</v>
      </c>
    </row>
    <row r="7" spans="1:9" x14ac:dyDescent="0.15">
      <c r="A7" s="15">
        <v>6250</v>
      </c>
      <c r="B7" s="6">
        <f t="shared" si="1"/>
        <v>6749.99</v>
      </c>
      <c r="C7" s="15">
        <v>617.5</v>
      </c>
      <c r="D7" s="15">
        <v>10</v>
      </c>
      <c r="E7" s="18">
        <v>292.5</v>
      </c>
      <c r="F7" s="19">
        <f t="shared" si="0"/>
        <v>920</v>
      </c>
    </row>
    <row r="8" spans="1:9" x14ac:dyDescent="0.15">
      <c r="A8" s="15">
        <v>6750</v>
      </c>
      <c r="B8" s="6">
        <f t="shared" si="1"/>
        <v>7249.99</v>
      </c>
      <c r="C8" s="15">
        <v>665</v>
      </c>
      <c r="D8" s="15">
        <v>10</v>
      </c>
      <c r="E8" s="18">
        <v>315</v>
      </c>
      <c r="F8" s="19">
        <f t="shared" si="0"/>
        <v>990</v>
      </c>
    </row>
    <row r="9" spans="1:9" x14ac:dyDescent="0.15">
      <c r="A9" s="15">
        <v>7250</v>
      </c>
      <c r="B9" s="6">
        <f t="shared" si="1"/>
        <v>7749.99</v>
      </c>
      <c r="C9" s="15">
        <v>712.5</v>
      </c>
      <c r="D9" s="15">
        <v>10</v>
      </c>
      <c r="E9" s="18">
        <v>337.5</v>
      </c>
      <c r="F9" s="19">
        <f t="shared" si="0"/>
        <v>1060</v>
      </c>
    </row>
    <row r="10" spans="1:9" x14ac:dyDescent="0.15">
      <c r="A10" s="15">
        <v>7750</v>
      </c>
      <c r="B10" s="6">
        <f t="shared" si="1"/>
        <v>8249.99</v>
      </c>
      <c r="C10" s="15">
        <v>760</v>
      </c>
      <c r="D10" s="15">
        <v>10</v>
      </c>
      <c r="E10" s="18">
        <v>360</v>
      </c>
      <c r="F10" s="19">
        <f t="shared" si="0"/>
        <v>1130</v>
      </c>
    </row>
    <row r="11" spans="1:9" x14ac:dyDescent="0.15">
      <c r="A11" s="15">
        <v>8250</v>
      </c>
      <c r="B11" s="6">
        <f t="shared" si="1"/>
        <v>8749.99</v>
      </c>
      <c r="C11" s="15">
        <v>807.5</v>
      </c>
      <c r="D11" s="15">
        <v>10</v>
      </c>
      <c r="E11" s="18">
        <v>382.5</v>
      </c>
      <c r="F11" s="19">
        <f t="shared" si="0"/>
        <v>1200</v>
      </c>
    </row>
    <row r="12" spans="1:9" x14ac:dyDescent="0.15">
      <c r="A12" s="15">
        <v>8750</v>
      </c>
      <c r="B12" s="6">
        <f t="shared" si="1"/>
        <v>9249.99</v>
      </c>
      <c r="C12" s="15">
        <v>855</v>
      </c>
      <c r="D12" s="15">
        <v>10</v>
      </c>
      <c r="E12" s="18">
        <v>405</v>
      </c>
      <c r="F12" s="19">
        <f t="shared" si="0"/>
        <v>1270</v>
      </c>
    </row>
    <row r="13" spans="1:9" x14ac:dyDescent="0.15">
      <c r="A13" s="15">
        <v>9250</v>
      </c>
      <c r="B13" s="6">
        <f t="shared" si="1"/>
        <v>9749.99</v>
      </c>
      <c r="C13" s="15">
        <v>902.5</v>
      </c>
      <c r="D13" s="15">
        <v>10</v>
      </c>
      <c r="E13" s="18">
        <v>427.5</v>
      </c>
      <c r="F13" s="19">
        <f t="shared" si="0"/>
        <v>1340</v>
      </c>
    </row>
    <row r="14" spans="1:9" x14ac:dyDescent="0.15">
      <c r="A14" s="15">
        <v>9750</v>
      </c>
      <c r="B14" s="6">
        <f t="shared" si="1"/>
        <v>10249.99</v>
      </c>
      <c r="C14" s="15">
        <v>950</v>
      </c>
      <c r="D14" s="15">
        <v>10</v>
      </c>
      <c r="E14" s="18">
        <v>450</v>
      </c>
      <c r="F14" s="19">
        <f t="shared" si="0"/>
        <v>1410</v>
      </c>
    </row>
    <row r="15" spans="1:9" x14ac:dyDescent="0.15">
      <c r="A15" s="15">
        <v>10250</v>
      </c>
      <c r="B15" s="6">
        <f t="shared" si="1"/>
        <v>10749.99</v>
      </c>
      <c r="C15" s="15">
        <v>997.5</v>
      </c>
      <c r="D15" s="15">
        <v>10</v>
      </c>
      <c r="E15" s="18">
        <v>472.5</v>
      </c>
      <c r="F15" s="19">
        <f t="shared" si="0"/>
        <v>1480</v>
      </c>
    </row>
    <row r="16" spans="1:9" x14ac:dyDescent="0.15">
      <c r="A16" s="15">
        <v>10750</v>
      </c>
      <c r="B16" s="6">
        <f t="shared" si="1"/>
        <v>11249.99</v>
      </c>
      <c r="C16" s="15">
        <v>1045</v>
      </c>
      <c r="D16" s="15">
        <v>10</v>
      </c>
      <c r="E16" s="18">
        <v>495</v>
      </c>
      <c r="F16" s="19">
        <f t="shared" si="0"/>
        <v>1550</v>
      </c>
    </row>
    <row r="17" spans="1:6" x14ac:dyDescent="0.15">
      <c r="A17" s="15">
        <v>11250</v>
      </c>
      <c r="B17" s="6">
        <f t="shared" si="1"/>
        <v>11749.99</v>
      </c>
      <c r="C17" s="15">
        <v>1092.5</v>
      </c>
      <c r="D17" s="15">
        <v>10</v>
      </c>
      <c r="E17" s="18">
        <v>517.5</v>
      </c>
      <c r="F17" s="19">
        <f t="shared" si="0"/>
        <v>1620</v>
      </c>
    </row>
    <row r="18" spans="1:6" x14ac:dyDescent="0.15">
      <c r="A18" s="15">
        <v>11750</v>
      </c>
      <c r="B18" s="6">
        <f t="shared" si="1"/>
        <v>12249.99</v>
      </c>
      <c r="C18" s="15">
        <v>1140</v>
      </c>
      <c r="D18" s="15">
        <v>10</v>
      </c>
      <c r="E18" s="18">
        <v>540</v>
      </c>
      <c r="F18" s="19">
        <f t="shared" si="0"/>
        <v>1690</v>
      </c>
    </row>
    <row r="19" spans="1:6" x14ac:dyDescent="0.15">
      <c r="A19" s="15">
        <v>12250</v>
      </c>
      <c r="B19" s="6">
        <f t="shared" si="1"/>
        <v>12749.99</v>
      </c>
      <c r="C19" s="15">
        <v>1187.5</v>
      </c>
      <c r="D19" s="15">
        <v>10</v>
      </c>
      <c r="E19" s="18">
        <v>562.5</v>
      </c>
      <c r="F19" s="19">
        <f t="shared" si="0"/>
        <v>1760</v>
      </c>
    </row>
    <row r="20" spans="1:6" x14ac:dyDescent="0.15">
      <c r="A20" s="15">
        <v>12750</v>
      </c>
      <c r="B20" s="6">
        <f t="shared" si="1"/>
        <v>13249.99</v>
      </c>
      <c r="C20" s="15">
        <v>1235</v>
      </c>
      <c r="D20" s="15">
        <v>10</v>
      </c>
      <c r="E20" s="18">
        <v>585</v>
      </c>
      <c r="F20" s="19">
        <f t="shared" si="0"/>
        <v>1830</v>
      </c>
    </row>
    <row r="21" spans="1:6" x14ac:dyDescent="0.15">
      <c r="A21" s="15">
        <v>13250</v>
      </c>
      <c r="B21" s="6">
        <f t="shared" si="1"/>
        <v>13749.99</v>
      </c>
      <c r="C21" s="15">
        <v>1282.5</v>
      </c>
      <c r="D21" s="15">
        <v>10</v>
      </c>
      <c r="E21" s="18">
        <v>607.5</v>
      </c>
      <c r="F21" s="19">
        <f t="shared" si="0"/>
        <v>1900</v>
      </c>
    </row>
    <row r="22" spans="1:6" x14ac:dyDescent="0.15">
      <c r="A22" s="15">
        <v>13750</v>
      </c>
      <c r="B22" s="6">
        <f t="shared" si="1"/>
        <v>14249.99</v>
      </c>
      <c r="C22" s="15">
        <v>1330</v>
      </c>
      <c r="D22" s="15">
        <v>10</v>
      </c>
      <c r="E22" s="18">
        <v>630</v>
      </c>
      <c r="F22" s="19">
        <f t="shared" si="0"/>
        <v>1970</v>
      </c>
    </row>
    <row r="23" spans="1:6" x14ac:dyDescent="0.15">
      <c r="A23" s="15">
        <v>14250</v>
      </c>
      <c r="B23" s="6">
        <f t="shared" si="1"/>
        <v>14749.99</v>
      </c>
      <c r="C23" s="15">
        <v>1377.5</v>
      </c>
      <c r="D23" s="15">
        <v>10</v>
      </c>
      <c r="E23" s="18">
        <v>652.5</v>
      </c>
      <c r="F23" s="19">
        <f t="shared" si="0"/>
        <v>2040</v>
      </c>
    </row>
    <row r="24" spans="1:6" x14ac:dyDescent="0.15">
      <c r="A24" s="15">
        <v>14750</v>
      </c>
      <c r="B24" s="6">
        <f t="shared" si="1"/>
        <v>15249.99</v>
      </c>
      <c r="C24" s="15">
        <v>1425</v>
      </c>
      <c r="D24" s="15">
        <v>30</v>
      </c>
      <c r="E24" s="18">
        <v>675</v>
      </c>
      <c r="F24" s="19">
        <f t="shared" si="0"/>
        <v>2130</v>
      </c>
    </row>
    <row r="25" spans="1:6" x14ac:dyDescent="0.15">
      <c r="A25" s="15">
        <v>15250</v>
      </c>
      <c r="B25" s="6">
        <f t="shared" si="1"/>
        <v>15749.99</v>
      </c>
      <c r="C25" s="15">
        <v>1472.5</v>
      </c>
      <c r="D25" s="15">
        <v>30</v>
      </c>
      <c r="E25" s="18">
        <v>697.5</v>
      </c>
      <c r="F25" s="19">
        <f t="shared" si="0"/>
        <v>2200</v>
      </c>
    </row>
    <row r="26" spans="1:6" x14ac:dyDescent="0.15">
      <c r="A26" s="15">
        <v>15750</v>
      </c>
      <c r="B26" s="6">
        <f t="shared" si="1"/>
        <v>16249.99</v>
      </c>
      <c r="C26" s="15">
        <v>1520</v>
      </c>
      <c r="D26" s="15">
        <v>30</v>
      </c>
      <c r="E26" s="18">
        <v>720</v>
      </c>
      <c r="F26" s="19">
        <f t="shared" si="0"/>
        <v>2270</v>
      </c>
    </row>
    <row r="27" spans="1:6" x14ac:dyDescent="0.15">
      <c r="A27" s="15">
        <v>16250</v>
      </c>
      <c r="B27" s="6">
        <f t="shared" si="1"/>
        <v>16749.990000000002</v>
      </c>
      <c r="C27" s="15">
        <v>1567.5</v>
      </c>
      <c r="D27" s="15">
        <v>30</v>
      </c>
      <c r="E27" s="18">
        <v>742.5</v>
      </c>
      <c r="F27" s="19">
        <f t="shared" si="0"/>
        <v>2340</v>
      </c>
    </row>
    <row r="28" spans="1:6" x14ac:dyDescent="0.15">
      <c r="A28" s="15">
        <v>16750</v>
      </c>
      <c r="B28" s="6">
        <f t="shared" si="1"/>
        <v>17249.990000000002</v>
      </c>
      <c r="C28" s="15">
        <v>1615</v>
      </c>
      <c r="D28" s="15">
        <v>30</v>
      </c>
      <c r="E28" s="18">
        <v>765</v>
      </c>
      <c r="F28" s="19">
        <f t="shared" si="0"/>
        <v>2410</v>
      </c>
    </row>
    <row r="29" spans="1:6" x14ac:dyDescent="0.15">
      <c r="A29" s="15">
        <v>17250</v>
      </c>
      <c r="B29" s="6">
        <f t="shared" si="1"/>
        <v>17749.990000000002</v>
      </c>
      <c r="C29" s="15">
        <v>1662.5</v>
      </c>
      <c r="D29" s="15">
        <v>30</v>
      </c>
      <c r="E29" s="18">
        <v>787.5</v>
      </c>
      <c r="F29" s="19">
        <f t="shared" si="0"/>
        <v>2480</v>
      </c>
    </row>
    <row r="30" spans="1:6" x14ac:dyDescent="0.15">
      <c r="A30" s="15">
        <v>17750</v>
      </c>
      <c r="B30" s="6">
        <f t="shared" si="1"/>
        <v>18249.990000000002</v>
      </c>
      <c r="C30" s="15">
        <v>1710</v>
      </c>
      <c r="D30" s="15">
        <v>30</v>
      </c>
      <c r="E30" s="18">
        <v>810</v>
      </c>
      <c r="F30" s="19">
        <f t="shared" si="0"/>
        <v>2550</v>
      </c>
    </row>
    <row r="31" spans="1:6" x14ac:dyDescent="0.15">
      <c r="A31" s="15">
        <v>18250</v>
      </c>
      <c r="B31" s="6">
        <f t="shared" si="1"/>
        <v>18749.990000000002</v>
      </c>
      <c r="C31" s="15">
        <v>1757.5</v>
      </c>
      <c r="D31" s="15">
        <v>30</v>
      </c>
      <c r="E31" s="18">
        <v>832.5</v>
      </c>
      <c r="F31" s="19">
        <f t="shared" si="0"/>
        <v>2620</v>
      </c>
    </row>
    <row r="32" spans="1:6" x14ac:dyDescent="0.15">
      <c r="A32" s="15">
        <v>18750</v>
      </c>
      <c r="B32" s="6">
        <f t="shared" si="1"/>
        <v>19249.990000000002</v>
      </c>
      <c r="C32" s="15">
        <v>1805</v>
      </c>
      <c r="D32" s="15">
        <v>30</v>
      </c>
      <c r="E32" s="18">
        <v>855</v>
      </c>
      <c r="F32" s="19">
        <f t="shared" si="0"/>
        <v>2690</v>
      </c>
    </row>
    <row r="33" spans="1:9" x14ac:dyDescent="0.15">
      <c r="A33" s="15">
        <v>19250</v>
      </c>
      <c r="B33" s="6">
        <f t="shared" si="1"/>
        <v>19749.990000000002</v>
      </c>
      <c r="C33" s="15">
        <v>1852.5</v>
      </c>
      <c r="D33" s="15">
        <v>30</v>
      </c>
      <c r="E33" s="18">
        <v>877.5</v>
      </c>
      <c r="F33" s="19">
        <f t="shared" si="0"/>
        <v>2760</v>
      </c>
    </row>
    <row r="34" spans="1:9" x14ac:dyDescent="0.15">
      <c r="A34" s="15">
        <v>19750</v>
      </c>
      <c r="B34" s="6">
        <f t="shared" si="1"/>
        <v>20249.990000000002</v>
      </c>
      <c r="C34" s="15">
        <v>1900</v>
      </c>
      <c r="D34" s="15">
        <v>30</v>
      </c>
      <c r="E34" s="18">
        <v>900</v>
      </c>
      <c r="F34" s="19">
        <f t="shared" si="0"/>
        <v>2830</v>
      </c>
    </row>
    <row r="35" spans="1:9" x14ac:dyDescent="0.15">
      <c r="A35" s="15">
        <v>20250</v>
      </c>
      <c r="B35" s="6">
        <f t="shared" si="1"/>
        <v>20749.990000000002</v>
      </c>
      <c r="C35" s="15">
        <f>1900+H35</f>
        <v>1947.5</v>
      </c>
      <c r="D35" s="15">
        <v>30</v>
      </c>
      <c r="E35" s="18">
        <f>900+I35</f>
        <v>922.5</v>
      </c>
      <c r="F35" s="19">
        <f t="shared" si="0"/>
        <v>2900</v>
      </c>
      <c r="H35" s="6">
        <v>47.5</v>
      </c>
      <c r="I35" s="6">
        <v>22.5</v>
      </c>
    </row>
    <row r="36" spans="1:9" x14ac:dyDescent="0.15">
      <c r="A36" s="15">
        <v>20750</v>
      </c>
      <c r="B36" s="6">
        <f t="shared" si="1"/>
        <v>21249.99</v>
      </c>
      <c r="C36" s="15">
        <f t="shared" ref="C36:C54" si="2">1900+H36</f>
        <v>1995</v>
      </c>
      <c r="D36" s="15">
        <v>30</v>
      </c>
      <c r="E36" s="18">
        <f t="shared" ref="E36:E54" si="3">900+I36</f>
        <v>945</v>
      </c>
      <c r="F36" s="19">
        <f t="shared" si="0"/>
        <v>2970</v>
      </c>
      <c r="H36" s="6">
        <v>95</v>
      </c>
      <c r="I36" s="6">
        <v>45</v>
      </c>
    </row>
    <row r="37" spans="1:9" x14ac:dyDescent="0.15">
      <c r="A37" s="15">
        <v>21250</v>
      </c>
      <c r="B37" s="6">
        <f t="shared" si="1"/>
        <v>21749.99</v>
      </c>
      <c r="C37" s="15">
        <f t="shared" si="2"/>
        <v>2042.5</v>
      </c>
      <c r="D37" s="15">
        <v>30</v>
      </c>
      <c r="E37" s="18">
        <f t="shared" si="3"/>
        <v>967.5</v>
      </c>
      <c r="F37" s="19">
        <f t="shared" si="0"/>
        <v>3040</v>
      </c>
      <c r="H37" s="6">
        <v>142.5</v>
      </c>
      <c r="I37" s="6">
        <v>67.5</v>
      </c>
    </row>
    <row r="38" spans="1:9" x14ac:dyDescent="0.15">
      <c r="A38" s="15">
        <v>21750</v>
      </c>
      <c r="B38" s="6">
        <f t="shared" si="1"/>
        <v>22249.99</v>
      </c>
      <c r="C38" s="15">
        <f t="shared" si="2"/>
        <v>2090</v>
      </c>
      <c r="D38" s="15">
        <v>30</v>
      </c>
      <c r="E38" s="18">
        <f t="shared" si="3"/>
        <v>990</v>
      </c>
      <c r="F38" s="19">
        <f t="shared" si="0"/>
        <v>3110</v>
      </c>
      <c r="H38" s="6">
        <v>190</v>
      </c>
      <c r="I38" s="6">
        <v>90</v>
      </c>
    </row>
    <row r="39" spans="1:9" x14ac:dyDescent="0.15">
      <c r="A39" s="15">
        <v>22250</v>
      </c>
      <c r="B39" s="6">
        <f t="shared" si="1"/>
        <v>22749.99</v>
      </c>
      <c r="C39" s="15">
        <f t="shared" si="2"/>
        <v>2137.5</v>
      </c>
      <c r="D39" s="15">
        <v>30</v>
      </c>
      <c r="E39" s="18">
        <f t="shared" si="3"/>
        <v>1012.5</v>
      </c>
      <c r="F39" s="19">
        <f t="shared" si="0"/>
        <v>3180</v>
      </c>
      <c r="H39" s="6">
        <v>237.5</v>
      </c>
      <c r="I39" s="6">
        <v>112.5</v>
      </c>
    </row>
    <row r="40" spans="1:9" x14ac:dyDescent="0.15">
      <c r="A40" s="15">
        <v>22750</v>
      </c>
      <c r="B40" s="6">
        <f t="shared" si="1"/>
        <v>23249.99</v>
      </c>
      <c r="C40" s="15">
        <f t="shared" si="2"/>
        <v>2185</v>
      </c>
      <c r="D40" s="15">
        <v>30</v>
      </c>
      <c r="E40" s="18">
        <f t="shared" si="3"/>
        <v>1035</v>
      </c>
      <c r="F40" s="19">
        <f t="shared" si="0"/>
        <v>3250</v>
      </c>
      <c r="H40" s="6">
        <v>285</v>
      </c>
      <c r="I40" s="6">
        <v>135</v>
      </c>
    </row>
    <row r="41" spans="1:9" x14ac:dyDescent="0.15">
      <c r="A41" s="15">
        <v>23250</v>
      </c>
      <c r="B41" s="6">
        <f t="shared" si="1"/>
        <v>23749.99</v>
      </c>
      <c r="C41" s="15">
        <f t="shared" si="2"/>
        <v>2232.5</v>
      </c>
      <c r="D41" s="15">
        <v>30</v>
      </c>
      <c r="E41" s="18">
        <f t="shared" si="3"/>
        <v>1057.5</v>
      </c>
      <c r="F41" s="19">
        <f t="shared" si="0"/>
        <v>3320</v>
      </c>
      <c r="H41" s="6">
        <v>332.5</v>
      </c>
      <c r="I41" s="6">
        <v>157.5</v>
      </c>
    </row>
    <row r="42" spans="1:9" x14ac:dyDescent="0.15">
      <c r="A42" s="15">
        <v>23750</v>
      </c>
      <c r="B42" s="6">
        <f t="shared" si="1"/>
        <v>24249.99</v>
      </c>
      <c r="C42" s="15">
        <f t="shared" si="2"/>
        <v>2280</v>
      </c>
      <c r="D42" s="15">
        <v>30</v>
      </c>
      <c r="E42" s="18">
        <f t="shared" si="3"/>
        <v>1080</v>
      </c>
      <c r="F42" s="19">
        <f t="shared" si="0"/>
        <v>3390</v>
      </c>
      <c r="H42" s="6">
        <v>380</v>
      </c>
      <c r="I42" s="6">
        <v>180</v>
      </c>
    </row>
    <row r="43" spans="1:9" x14ac:dyDescent="0.15">
      <c r="A43" s="15">
        <v>24250</v>
      </c>
      <c r="B43" s="6">
        <f t="shared" si="1"/>
        <v>24749.99</v>
      </c>
      <c r="C43" s="15">
        <f t="shared" si="2"/>
        <v>2327.5</v>
      </c>
      <c r="D43" s="15">
        <v>30</v>
      </c>
      <c r="E43" s="18">
        <f t="shared" si="3"/>
        <v>1102.5</v>
      </c>
      <c r="F43" s="19">
        <f t="shared" si="0"/>
        <v>3460</v>
      </c>
      <c r="H43" s="6">
        <v>427.5</v>
      </c>
      <c r="I43" s="6">
        <v>202.5</v>
      </c>
    </row>
    <row r="44" spans="1:9" x14ac:dyDescent="0.15">
      <c r="A44" s="15">
        <v>24750</v>
      </c>
      <c r="B44" s="6">
        <f t="shared" si="1"/>
        <v>25249.99</v>
      </c>
      <c r="C44" s="15">
        <f t="shared" si="2"/>
        <v>2375</v>
      </c>
      <c r="D44" s="15">
        <v>30</v>
      </c>
      <c r="E44" s="18">
        <f t="shared" si="3"/>
        <v>1125</v>
      </c>
      <c r="F44" s="19">
        <f t="shared" si="0"/>
        <v>3530</v>
      </c>
      <c r="H44" s="6">
        <v>475</v>
      </c>
      <c r="I44" s="6">
        <v>225</v>
      </c>
    </row>
    <row r="45" spans="1:9" x14ac:dyDescent="0.15">
      <c r="A45" s="15">
        <v>25250</v>
      </c>
      <c r="B45" s="6">
        <f t="shared" si="1"/>
        <v>25749.99</v>
      </c>
      <c r="C45" s="15">
        <f t="shared" si="2"/>
        <v>2422.5</v>
      </c>
      <c r="D45" s="15">
        <v>30</v>
      </c>
      <c r="E45" s="18">
        <f t="shared" si="3"/>
        <v>1147.5</v>
      </c>
      <c r="F45" s="19">
        <f t="shared" si="0"/>
        <v>3600</v>
      </c>
      <c r="H45" s="6">
        <v>522.5</v>
      </c>
      <c r="I45" s="6">
        <v>247.5</v>
      </c>
    </row>
    <row r="46" spans="1:9" x14ac:dyDescent="0.15">
      <c r="A46" s="15">
        <v>25750</v>
      </c>
      <c r="B46" s="6">
        <f t="shared" si="1"/>
        <v>26249.99</v>
      </c>
      <c r="C46" s="15">
        <f t="shared" si="2"/>
        <v>2470</v>
      </c>
      <c r="D46" s="15">
        <v>30</v>
      </c>
      <c r="E46" s="18">
        <f t="shared" si="3"/>
        <v>1170</v>
      </c>
      <c r="F46" s="19">
        <f t="shared" si="0"/>
        <v>3670</v>
      </c>
      <c r="H46" s="6">
        <v>570</v>
      </c>
      <c r="I46" s="6">
        <v>270</v>
      </c>
    </row>
    <row r="47" spans="1:9" x14ac:dyDescent="0.15">
      <c r="A47" s="15">
        <v>26250</v>
      </c>
      <c r="B47" s="6">
        <f t="shared" si="1"/>
        <v>26749.99</v>
      </c>
      <c r="C47" s="15">
        <f t="shared" si="2"/>
        <v>2517.5</v>
      </c>
      <c r="D47" s="15">
        <v>30</v>
      </c>
      <c r="E47" s="18">
        <f t="shared" si="3"/>
        <v>1192.5</v>
      </c>
      <c r="F47" s="19">
        <f t="shared" si="0"/>
        <v>3740</v>
      </c>
      <c r="H47" s="6">
        <v>617.5</v>
      </c>
      <c r="I47" s="6">
        <v>292.5</v>
      </c>
    </row>
    <row r="48" spans="1:9" x14ac:dyDescent="0.15">
      <c r="A48" s="15">
        <v>26750</v>
      </c>
      <c r="B48" s="6">
        <f t="shared" si="1"/>
        <v>27249.99</v>
      </c>
      <c r="C48" s="15">
        <f t="shared" si="2"/>
        <v>2565</v>
      </c>
      <c r="D48" s="15">
        <v>30</v>
      </c>
      <c r="E48" s="18">
        <f t="shared" si="3"/>
        <v>1215</v>
      </c>
      <c r="F48" s="19">
        <f t="shared" si="0"/>
        <v>3810</v>
      </c>
      <c r="H48" s="6">
        <v>665</v>
      </c>
      <c r="I48" s="6">
        <v>315</v>
      </c>
    </row>
    <row r="49" spans="1:9" x14ac:dyDescent="0.15">
      <c r="A49" s="15">
        <v>27250</v>
      </c>
      <c r="B49" s="6">
        <f t="shared" si="1"/>
        <v>27749.99</v>
      </c>
      <c r="C49" s="15">
        <f t="shared" si="2"/>
        <v>2612.5</v>
      </c>
      <c r="D49" s="15">
        <v>30</v>
      </c>
      <c r="E49" s="18">
        <f t="shared" si="3"/>
        <v>1237.5</v>
      </c>
      <c r="F49" s="19">
        <f t="shared" si="0"/>
        <v>3880</v>
      </c>
      <c r="H49" s="6">
        <v>712.5</v>
      </c>
      <c r="I49" s="6">
        <v>337.5</v>
      </c>
    </row>
    <row r="50" spans="1:9" x14ac:dyDescent="0.15">
      <c r="A50" s="15">
        <v>27750</v>
      </c>
      <c r="B50" s="6">
        <f t="shared" si="1"/>
        <v>28249.99</v>
      </c>
      <c r="C50" s="15">
        <f t="shared" si="2"/>
        <v>2660</v>
      </c>
      <c r="D50" s="15">
        <v>30</v>
      </c>
      <c r="E50" s="18">
        <f t="shared" si="3"/>
        <v>1260</v>
      </c>
      <c r="F50" s="19">
        <f t="shared" si="0"/>
        <v>3950</v>
      </c>
      <c r="H50" s="6">
        <v>760</v>
      </c>
      <c r="I50" s="6">
        <v>360</v>
      </c>
    </row>
    <row r="51" spans="1:9" x14ac:dyDescent="0.15">
      <c r="A51" s="15">
        <v>28250</v>
      </c>
      <c r="B51" s="6">
        <f>A51+500-0.01</f>
        <v>28749.99</v>
      </c>
      <c r="C51" s="15">
        <f t="shared" si="2"/>
        <v>2707.5</v>
      </c>
      <c r="D51" s="15">
        <v>30</v>
      </c>
      <c r="E51" s="18">
        <f t="shared" si="3"/>
        <v>1282.5</v>
      </c>
      <c r="F51" s="19">
        <f t="shared" si="0"/>
        <v>4020</v>
      </c>
      <c r="H51" s="6">
        <v>807.5</v>
      </c>
      <c r="I51" s="6">
        <v>382.5</v>
      </c>
    </row>
    <row r="52" spans="1:9" x14ac:dyDescent="0.15">
      <c r="A52" s="15">
        <v>28750</v>
      </c>
      <c r="B52" s="6">
        <f t="shared" si="1"/>
        <v>29249.99</v>
      </c>
      <c r="C52" s="15">
        <f t="shared" si="2"/>
        <v>2755</v>
      </c>
      <c r="D52" s="15">
        <v>30</v>
      </c>
      <c r="E52" s="18">
        <f t="shared" si="3"/>
        <v>1305</v>
      </c>
      <c r="F52" s="19">
        <f t="shared" si="0"/>
        <v>4090</v>
      </c>
      <c r="H52" s="6">
        <v>855</v>
      </c>
      <c r="I52" s="6">
        <v>405</v>
      </c>
    </row>
    <row r="53" spans="1:9" x14ac:dyDescent="0.15">
      <c r="A53" s="15">
        <v>29250</v>
      </c>
      <c r="B53" s="6">
        <f t="shared" si="1"/>
        <v>29749.99</v>
      </c>
      <c r="C53" s="15">
        <f t="shared" si="2"/>
        <v>2802.5</v>
      </c>
      <c r="D53" s="15">
        <v>30</v>
      </c>
      <c r="E53" s="18">
        <f t="shared" si="3"/>
        <v>1327.5</v>
      </c>
      <c r="F53" s="19">
        <f t="shared" si="0"/>
        <v>4160</v>
      </c>
      <c r="H53" s="6">
        <v>902.5</v>
      </c>
      <c r="I53" s="6">
        <v>427.5</v>
      </c>
    </row>
    <row r="54" spans="1:9" x14ac:dyDescent="0.15">
      <c r="A54" s="15">
        <v>29750</v>
      </c>
      <c r="B54" s="6">
        <v>999999</v>
      </c>
      <c r="C54" s="15">
        <f t="shared" si="2"/>
        <v>2850</v>
      </c>
      <c r="D54" s="15">
        <v>30</v>
      </c>
      <c r="E54" s="18">
        <f t="shared" si="3"/>
        <v>1350</v>
      </c>
      <c r="F54" s="19">
        <f t="shared" si="0"/>
        <v>4230</v>
      </c>
      <c r="H54" s="6">
        <v>950</v>
      </c>
      <c r="I54" s="6">
        <v>450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D4"/>
  <sheetViews>
    <sheetView showGridLines="0" workbookViewId="0">
      <selection activeCell="E18" sqref="E18"/>
    </sheetView>
  </sheetViews>
  <sheetFormatPr defaultColWidth="8.75" defaultRowHeight="11.25" x14ac:dyDescent="0.15"/>
  <cols>
    <col min="1" max="3" width="11.25" style="6" bestFit="1" customWidth="1"/>
    <col min="4" max="4" width="8.875" style="6" bestFit="1" customWidth="1"/>
    <col min="5" max="16384" width="8.75" style="6"/>
  </cols>
  <sheetData>
    <row r="1" spans="1:4" s="3" customFormat="1" x14ac:dyDescent="0.15">
      <c r="A1" s="2" t="s">
        <v>9</v>
      </c>
      <c r="B1" s="2" t="s">
        <v>10</v>
      </c>
      <c r="C1" s="2" t="s">
        <v>5</v>
      </c>
      <c r="D1" s="2" t="s">
        <v>6</v>
      </c>
    </row>
    <row r="2" spans="1:4" x14ac:dyDescent="0.15">
      <c r="A2" s="15">
        <v>0</v>
      </c>
      <c r="B2" s="15">
        <v>10000</v>
      </c>
      <c r="C2" s="15">
        <v>150</v>
      </c>
      <c r="D2" s="15">
        <v>150</v>
      </c>
    </row>
    <row r="3" spans="1:4" x14ac:dyDescent="0.15">
      <c r="A3" s="15">
        <v>10000.01</v>
      </c>
      <c r="B3" s="15">
        <v>59999.99</v>
      </c>
      <c r="C3" s="15"/>
      <c r="D3" s="15"/>
    </row>
    <row r="4" spans="1:4" x14ac:dyDescent="0.15">
      <c r="A4" s="15">
        <v>60000</v>
      </c>
      <c r="B4" s="15">
        <v>999999</v>
      </c>
      <c r="C4" s="15">
        <v>900</v>
      </c>
      <c r="D4" s="15">
        <v>900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Salary Computation</vt:lpstr>
      <vt:lpstr>Tax</vt:lpstr>
      <vt:lpstr>SSS</vt:lpstr>
      <vt:lpstr>Phil</vt:lpstr>
    </vt:vector>
  </TitlesOfParts>
  <Company>設計本部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09222669</dc:creator>
  <cp:lastModifiedBy>秀生 林</cp:lastModifiedBy>
  <cp:lastPrinted>2017-04-19T12:17:58Z</cp:lastPrinted>
  <dcterms:created xsi:type="dcterms:W3CDTF">2001-11-28T03:20:04Z</dcterms:created>
  <dcterms:modified xsi:type="dcterms:W3CDTF">2023-11-23T10:58:46Z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D6A0FFD">
    <vt:lpwstr/>
  </property>
  <property fmtid="{D5CDD505-2E9C-101B-9397-08002B2CF9AE}" pid="3" name="IVID335715D3">
    <vt:lpwstr/>
  </property>
  <property fmtid="{D5CDD505-2E9C-101B-9397-08002B2CF9AE}" pid="4" name="IVID255118D2">
    <vt:lpwstr/>
  </property>
  <property fmtid="{D5CDD505-2E9C-101B-9397-08002B2CF9AE}" pid="5" name="IVID7C0C0DA8">
    <vt:lpwstr/>
  </property>
</Properties>
</file>